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erbung\ONLINE\+ Tectum eLibrary\"/>
    </mc:Choice>
  </mc:AlternateContent>
  <xr:revisionPtr revIDLastSave="0" documentId="13_ncr:1_{1372A26B-7143-4DEA-8B66-BD2E104D1DFF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Tectum Pakete 2021" sheetId="1" r:id="rId1"/>
    <sheet name="Archiv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" l="1"/>
  <c r="G21" i="1"/>
  <c r="G18" i="1"/>
  <c r="G19" i="1"/>
  <c r="G20" i="1"/>
  <c r="G17" i="1"/>
  <c r="G12" i="1"/>
  <c r="G13" i="1"/>
  <c r="G14" i="1"/>
  <c r="G15" i="1"/>
  <c r="G11" i="1"/>
  <c r="G10" i="1"/>
  <c r="F16" i="1" l="1"/>
  <c r="E37" i="2"/>
  <c r="E36" i="2"/>
  <c r="E35" i="2"/>
  <c r="H35" i="2"/>
  <c r="E34" i="2"/>
  <c r="E33" i="2"/>
  <c r="H33" i="2"/>
  <c r="E32" i="2"/>
  <c r="F31" i="2"/>
  <c r="F38" i="2" s="1"/>
  <c r="D31" i="2"/>
  <c r="H31" i="2" s="1"/>
  <c r="C31" i="2"/>
  <c r="E30" i="2"/>
  <c r="E29" i="2"/>
  <c r="H29" i="2"/>
  <c r="E28" i="2"/>
  <c r="E27" i="2"/>
  <c r="H27" i="2"/>
  <c r="H26" i="2"/>
  <c r="E25" i="2"/>
  <c r="H25" i="2"/>
  <c r="D24" i="2"/>
  <c r="C24" i="2"/>
  <c r="C38" i="2" l="1"/>
  <c r="D38" i="2"/>
  <c r="E38" i="2" s="1"/>
  <c r="E24" i="2"/>
  <c r="H24" i="2"/>
  <c r="H28" i="2"/>
  <c r="H30" i="2"/>
  <c r="H32" i="2"/>
  <c r="H34" i="2"/>
  <c r="H36" i="2"/>
  <c r="E26" i="2"/>
  <c r="E31" i="2"/>
  <c r="H37" i="2"/>
  <c r="D55" i="2"/>
  <c r="D54" i="2"/>
  <c r="D53" i="2"/>
  <c r="D52" i="2"/>
  <c r="D51" i="2"/>
  <c r="D50" i="2"/>
  <c r="D48" i="2"/>
  <c r="D47" i="2"/>
  <c r="D46" i="2"/>
  <c r="D45" i="2"/>
  <c r="D44" i="2"/>
  <c r="D43" i="2"/>
  <c r="D73" i="2"/>
  <c r="D72" i="2"/>
  <c r="D71" i="2"/>
  <c r="D70" i="2"/>
  <c r="D69" i="2"/>
  <c r="D68" i="2"/>
  <c r="D66" i="2"/>
  <c r="D65" i="2"/>
  <c r="D64" i="2"/>
  <c r="D63" i="2"/>
  <c r="D61" i="2"/>
  <c r="D62" i="2"/>
  <c r="H38" i="2" l="1"/>
  <c r="H73" i="2"/>
  <c r="E73" i="2"/>
  <c r="H72" i="2"/>
  <c r="E72" i="2"/>
  <c r="H71" i="2"/>
  <c r="E71" i="2"/>
  <c r="H70" i="2"/>
  <c r="E70" i="2"/>
  <c r="H69" i="2"/>
  <c r="E69" i="2"/>
  <c r="H68" i="2"/>
  <c r="E68" i="2"/>
  <c r="F67" i="2"/>
  <c r="F74" i="2" s="1"/>
  <c r="D67" i="2"/>
  <c r="E67" i="2" s="1"/>
  <c r="C67" i="2"/>
  <c r="H66" i="2"/>
  <c r="E66" i="2"/>
  <c r="H65" i="2"/>
  <c r="E65" i="2"/>
  <c r="H64" i="2"/>
  <c r="E64" i="2"/>
  <c r="H63" i="2"/>
  <c r="E63" i="2"/>
  <c r="H62" i="2"/>
  <c r="E62" i="2"/>
  <c r="H61" i="2"/>
  <c r="E61" i="2"/>
  <c r="D60" i="2"/>
  <c r="C60" i="2"/>
  <c r="H55" i="2"/>
  <c r="E55" i="2"/>
  <c r="H54" i="2"/>
  <c r="E54" i="2"/>
  <c r="H53" i="2"/>
  <c r="E53" i="2"/>
  <c r="H52" i="2"/>
  <c r="E52" i="2"/>
  <c r="H51" i="2"/>
  <c r="E51" i="2"/>
  <c r="H50" i="2"/>
  <c r="E50" i="2"/>
  <c r="F49" i="2"/>
  <c r="D49" i="2"/>
  <c r="C49" i="2"/>
  <c r="H48" i="2"/>
  <c r="E48" i="2"/>
  <c r="H47" i="2"/>
  <c r="E47" i="2"/>
  <c r="H46" i="2"/>
  <c r="E46" i="2"/>
  <c r="H45" i="2"/>
  <c r="E45" i="2"/>
  <c r="H44" i="2"/>
  <c r="E44" i="2"/>
  <c r="H43" i="2"/>
  <c r="E43" i="2"/>
  <c r="D42" i="2"/>
  <c r="H42" i="2" s="1"/>
  <c r="C42" i="2"/>
  <c r="E42" i="2" s="1"/>
  <c r="H19" i="2"/>
  <c r="E19" i="2"/>
  <c r="H18" i="2"/>
  <c r="E18" i="2"/>
  <c r="H17" i="2"/>
  <c r="E17" i="2"/>
  <c r="H16" i="2"/>
  <c r="E16" i="2"/>
  <c r="H15" i="2"/>
  <c r="E15" i="2"/>
  <c r="H14" i="2"/>
  <c r="E14" i="2"/>
  <c r="F13" i="2"/>
  <c r="F20" i="2" s="1"/>
  <c r="D13" i="2"/>
  <c r="H13" i="2" s="1"/>
  <c r="C13" i="2"/>
  <c r="H12" i="2"/>
  <c r="E12" i="2"/>
  <c r="H11" i="2"/>
  <c r="E11" i="2"/>
  <c r="H10" i="2"/>
  <c r="E10" i="2"/>
  <c r="H9" i="2"/>
  <c r="E9" i="2"/>
  <c r="H8" i="2"/>
  <c r="E8" i="2"/>
  <c r="H7" i="2"/>
  <c r="E7" i="2"/>
  <c r="D6" i="2"/>
  <c r="H6" i="2" s="1"/>
  <c r="C6" i="2"/>
  <c r="J22" i="1"/>
  <c r="J21" i="1"/>
  <c r="J20" i="1"/>
  <c r="J19" i="1"/>
  <c r="J18" i="1"/>
  <c r="J17" i="1"/>
  <c r="I16" i="1"/>
  <c r="I23" i="1" s="1"/>
  <c r="G16" i="1"/>
  <c r="J15" i="1"/>
  <c r="J14" i="1"/>
  <c r="J13" i="1"/>
  <c r="J12" i="1"/>
  <c r="G9" i="1"/>
  <c r="J10" i="1"/>
  <c r="F9" i="1"/>
  <c r="J16" i="1" l="1"/>
  <c r="H16" i="1"/>
  <c r="J9" i="1"/>
  <c r="H9" i="1"/>
  <c r="F23" i="1"/>
  <c r="C20" i="2"/>
  <c r="E60" i="2"/>
  <c r="H67" i="2"/>
  <c r="D56" i="2"/>
  <c r="H56" i="2" s="1"/>
  <c r="C74" i="2"/>
  <c r="G23" i="1"/>
  <c r="H23" i="1" s="1"/>
  <c r="E49" i="2"/>
  <c r="H49" i="2"/>
  <c r="D74" i="2"/>
  <c r="E74" i="2" s="1"/>
  <c r="E6" i="2"/>
  <c r="E13" i="2"/>
  <c r="D20" i="2"/>
  <c r="F56" i="2"/>
  <c r="J11" i="1"/>
  <c r="C56" i="2"/>
  <c r="H60" i="2"/>
  <c r="J23" i="1" l="1"/>
  <c r="E56" i="2"/>
  <c r="H74" i="2"/>
  <c r="H20" i="2"/>
  <c r="E20" i="2"/>
</calcChain>
</file>

<file path=xl/sharedStrings.xml><?xml version="1.0" encoding="utf-8"?>
<sst xmlns="http://schemas.openxmlformats.org/spreadsheetml/2006/main" count="139" uniqueCount="110">
  <si>
    <t>1. Schritt</t>
  </si>
  <si>
    <t>→</t>
  </si>
  <si>
    <t>Ermittlung der Paket-Ausgangspreise</t>
  </si>
  <si>
    <t>Titel</t>
  </si>
  <si>
    <t>Wert</t>
  </si>
  <si>
    <t>Preis/Titel</t>
  </si>
  <si>
    <t>Grundrabatt</t>
  </si>
  <si>
    <t>Paket-Ausgangspreis</t>
  </si>
  <si>
    <t>Kulturwissenschaften 2020</t>
  </si>
  <si>
    <t>Literaturwissenschaft 2020</t>
  </si>
  <si>
    <t>Kunst 2020</t>
  </si>
  <si>
    <t>Geschichte 2020</t>
  </si>
  <si>
    <t>Philosophie/Humanismus 2020</t>
  </si>
  <si>
    <t>Musikwissenschaft 2020</t>
  </si>
  <si>
    <t>Religionen 2020</t>
  </si>
  <si>
    <t>Sozialwissenschaften 2020</t>
  </si>
  <si>
    <t>Soziologie 2020</t>
  </si>
  <si>
    <t>Medienwissenschaften 2020</t>
  </si>
  <si>
    <t>Pädagogik 2020</t>
  </si>
  <si>
    <t>Politik 2020</t>
  </si>
  <si>
    <t>Wirtschaftswissenschaften 2020</t>
  </si>
  <si>
    <t>Rechtswissenschaften 2020</t>
  </si>
  <si>
    <t>Tectum Gesamt 2020</t>
  </si>
  <si>
    <t>2. Schritt</t>
  </si>
  <si>
    <t>Festlegung der Paket-Endpreise</t>
  </si>
  <si>
    <t>*</t>
  </si>
  <si>
    <t>Faktor für Typ</t>
  </si>
  <si>
    <t>Uni</t>
  </si>
  <si>
    <t>FH</t>
  </si>
  <si>
    <t>MPI etc.</t>
  </si>
  <si>
    <t>20/60/100%</t>
  </si>
  <si>
    <t>MPG etc.</t>
  </si>
  <si>
    <t>Spez</t>
  </si>
  <si>
    <t>Faktor für Größe (Uni/FH)</t>
  </si>
  <si>
    <t>FTE (bis zu)</t>
  </si>
  <si>
    <t>Stufe</t>
  </si>
  <si>
    <t>Faktor</t>
  </si>
  <si>
    <t>Faktor für Größe (StB etc.)</t>
  </si>
  <si>
    <t>Aktive Nutzer</t>
  </si>
  <si>
    <t>Tectum Archiv Wissenschaftspakete</t>
  </si>
  <si>
    <t>Archivrabatt</t>
  </si>
  <si>
    <t>Kulturwissenschaften 2019</t>
  </si>
  <si>
    <t>Literaturwissenschaft 2019</t>
  </si>
  <si>
    <t>Kunst 2019</t>
  </si>
  <si>
    <t>Geschichte 2019</t>
  </si>
  <si>
    <t>Philosophie/Humanismus 2019</t>
  </si>
  <si>
    <t>Musikwissenschaft 2019</t>
  </si>
  <si>
    <t>Religionen 2019</t>
  </si>
  <si>
    <t>Sozialwissenschaften 2019</t>
  </si>
  <si>
    <t>Soziologie 2019</t>
  </si>
  <si>
    <t>Medienwissenschaften 2019</t>
  </si>
  <si>
    <t>Pädagogik 2019</t>
  </si>
  <si>
    <t>Politik 2019</t>
  </si>
  <si>
    <t>Wirtschaftswissenschaften 2019</t>
  </si>
  <si>
    <t>Rechtswissenschaften 2019</t>
  </si>
  <si>
    <t>Tectum Gesamt 2019</t>
  </si>
  <si>
    <t>Archiv 2018</t>
  </si>
  <si>
    <t>Kulturwissenschaften 2018</t>
  </si>
  <si>
    <t>Literaturwissenschaft 2018</t>
  </si>
  <si>
    <t>Kunst 2018</t>
  </si>
  <si>
    <t>Geschichte 2018</t>
  </si>
  <si>
    <t>Philosophie/Humanismus 2018</t>
  </si>
  <si>
    <t>Musikwissenschaft 2018</t>
  </si>
  <si>
    <t>Religionen 2018</t>
  </si>
  <si>
    <t>Sozialwissenschaften 2018</t>
  </si>
  <si>
    <t>Soziologie 2018</t>
  </si>
  <si>
    <t>Medienwissenschaften 2018</t>
  </si>
  <si>
    <t>Pädagogik 2018</t>
  </si>
  <si>
    <t>Politik 2018</t>
  </si>
  <si>
    <t>Wirtschaftswissenschaften 2018</t>
  </si>
  <si>
    <t>Rechtswissenschaften 2018</t>
  </si>
  <si>
    <t>Tectum Gesamt 2018</t>
  </si>
  <si>
    <t>Archiv 2017</t>
  </si>
  <si>
    <t>Kulturwissenschaften 2017</t>
  </si>
  <si>
    <t>Literaturwissenschaft 2017</t>
  </si>
  <si>
    <t>Kunst 2017</t>
  </si>
  <si>
    <t>Geschichte 2017</t>
  </si>
  <si>
    <t>Philosophie/Humanismus 2017</t>
  </si>
  <si>
    <t>Musikwissenschaft 2017</t>
  </si>
  <si>
    <t>Religionen 2017</t>
  </si>
  <si>
    <t>Sozialwissenschaften 2017</t>
  </si>
  <si>
    <t>Soziologie 2017</t>
  </si>
  <si>
    <t>Medienwissenschaften 2017</t>
  </si>
  <si>
    <t>Pädagogik 2017</t>
  </si>
  <si>
    <t>Politik 2017</t>
  </si>
  <si>
    <t>Wirtschaftswissenschaften 2017</t>
  </si>
  <si>
    <t>Rechtswissenschaften 2017</t>
  </si>
  <si>
    <t>Tectum Gesamt 2017</t>
  </si>
  <si>
    <t>Staatsbib.</t>
  </si>
  <si>
    <r>
      <t>Hinweis:</t>
    </r>
    <r>
      <rPr>
        <sz val="11"/>
        <rFont val="Calibri"/>
        <family val="2"/>
        <charset val="1"/>
      </rPr>
      <t xml:space="preserve"> Es handelt sich um Bruttopreise einschließlich Umsatzsteuer!</t>
    </r>
  </si>
  <si>
    <t>Tectum eLibrary | Paketausgangspreise 2021</t>
  </si>
  <si>
    <t>Tectum Wissenschaftspakete 2021</t>
  </si>
  <si>
    <t>Archiv 2019</t>
  </si>
  <si>
    <r>
      <t xml:space="preserve">Ermittlung der Paketpreise für die Tectum Wissenschaftspakete 2020
</t>
    </r>
    <r>
      <rPr>
        <b/>
        <sz val="11"/>
        <color rgb="FFFF0000"/>
        <rFont val="Calibri"/>
        <family val="2"/>
        <charset val="1"/>
      </rPr>
      <t>(Schätzung, der endgültige Preis wird mit Abschluss der Jahrgangspakete festgelegt)</t>
    </r>
  </si>
  <si>
    <r>
      <t xml:space="preserve">Ermittlung der Paketpreise für die Tectum Wissenschaftspakete 2021
</t>
    </r>
    <r>
      <rPr>
        <b/>
        <sz val="11"/>
        <color rgb="FFFF0000"/>
        <rFont val="Calibri"/>
        <family val="2"/>
        <charset val="1"/>
      </rPr>
      <t>(Schätzung, der endgültige Preis wird mit Abschluss der Jahrgangspakete festgelegt)</t>
    </r>
  </si>
  <si>
    <t>Kulturwissenschaften 2021</t>
  </si>
  <si>
    <t>Literaturwissenschaft 2021</t>
  </si>
  <si>
    <t>Kunst 2021</t>
  </si>
  <si>
    <t>Geschichte 2021</t>
  </si>
  <si>
    <t>Philosophie/Humanismus 2021</t>
  </si>
  <si>
    <t>Musikwissenschaft 2021</t>
  </si>
  <si>
    <t>Religionen 2021</t>
  </si>
  <si>
    <t>Sozialwissenschaften 2021</t>
  </si>
  <si>
    <t>Soziologie 2021</t>
  </si>
  <si>
    <t>Medienwissenschaften 2021</t>
  </si>
  <si>
    <t>Pädagogik 2021</t>
  </si>
  <si>
    <t>Politik 2021</t>
  </si>
  <si>
    <t>Wirtschaftswissenschaften 2021</t>
  </si>
  <si>
    <t>Rechtswissenschaften 2021</t>
  </si>
  <si>
    <t>Tectum Gesamt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</si>
</sst>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yy"/>
    <numFmt numFmtId="165" formatCode="#,##0.00&quot; €&quot;;[Red]\-#,##0.00&quot; €&quot;"/>
    <numFmt numFmtId="166" formatCode="0\ %"/>
    <numFmt numFmtId="167" formatCode="#,##0.00&quot; €&quot;"/>
    <numFmt numFmtId="168" formatCode="_-* #,##0.00&quot; €&quot;_-;\-* #,##0.00&quot; €&quot;_-;_-* \-??&quot; €&quot;_-;_-@_-"/>
  </numFmts>
  <fonts count="22" x14ac:knownFonts="1">
    <font>
      <sz val="11"/>
      <color rgb="FF000000"/>
      <name val="Calibri"/>
      <family val="2"/>
      <charset val="1"/>
    </font>
    <font>
      <b/>
      <sz val="15"/>
      <color rgb="FFFFFFFF"/>
      <name val="Arial"/>
      <family val="2"/>
      <charset val="1"/>
    </font>
    <font>
      <sz val="16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5"/>
      <name val="Arial"/>
      <family val="2"/>
      <charset val="1"/>
    </font>
    <font>
      <b/>
      <sz val="15"/>
      <color rgb="FFFF0000"/>
      <name val="Arial"/>
      <family val="2"/>
      <charset val="1"/>
    </font>
    <font>
      <b/>
      <sz val="11"/>
      <color rgb="FFFFFFFF"/>
      <name val="Wingdings"/>
      <charset val="2"/>
    </font>
    <font>
      <b/>
      <sz val="11"/>
      <color rgb="FFFF0000"/>
      <name val="Calibri"/>
      <family val="2"/>
      <charset val="1"/>
    </font>
    <font>
      <b/>
      <sz val="11"/>
      <color rgb="FFFF0000"/>
      <name val="Wingdings"/>
      <charset val="2"/>
    </font>
    <font>
      <b/>
      <sz val="11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6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6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43C0B"/>
        <bgColor rgb="FF993366"/>
      </patternFill>
    </fill>
    <fill>
      <patternFill patternType="solid">
        <fgColor rgb="FF9DC3E6"/>
        <bgColor rgb="FFC0C0C0"/>
      </patternFill>
    </fill>
    <fill>
      <patternFill patternType="solid">
        <fgColor rgb="FFDBEEF4"/>
        <bgColor rgb="FFCCFFFF"/>
      </patternFill>
    </fill>
    <fill>
      <patternFill patternType="solid">
        <fgColor rgb="FFD99694"/>
        <bgColor rgb="FFFF99CC"/>
      </patternFill>
    </fill>
    <fill>
      <patternFill patternType="solid">
        <fgColor rgb="FFF2DCDB"/>
        <bgColor rgb="FFDBEEF4"/>
      </patternFill>
    </fill>
    <fill>
      <patternFill patternType="solid">
        <fgColor rgb="FF72BF44"/>
        <bgColor rgb="FF969696"/>
      </patternFill>
    </fill>
    <fill>
      <patternFill patternType="solid">
        <fgColor rgb="FFF58220"/>
        <bgColor rgb="FFFF6600"/>
      </patternFill>
    </fill>
    <fill>
      <patternFill patternType="solid">
        <fgColor rgb="FFFFE699"/>
        <bgColor rgb="FFF2DCDB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168" fontId="19" fillId="0" borderId="0" applyBorder="0" applyProtection="0"/>
  </cellStyleXfs>
  <cellXfs count="112">
    <xf numFmtId="0" fontId="0" fillId="0" borderId="0" xfId="0"/>
    <xf numFmtId="0" fontId="2" fillId="2" borderId="2" xfId="0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right" vertical="top"/>
    </xf>
    <xf numFmtId="0" fontId="0" fillId="3" borderId="4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65" fontId="0" fillId="3" borderId="6" xfId="0" applyNumberFormat="1" applyFill="1" applyBorder="1"/>
    <xf numFmtId="166" fontId="0" fillId="3" borderId="6" xfId="0" applyNumberFormat="1" applyFill="1" applyBorder="1"/>
    <xf numFmtId="165" fontId="0" fillId="3" borderId="7" xfId="0" applyNumberFormat="1" applyFill="1" applyBorder="1"/>
    <xf numFmtId="0" fontId="12" fillId="4" borderId="8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165" fontId="12" fillId="4" borderId="10" xfId="0" applyNumberFormat="1" applyFont="1" applyFill="1" applyBorder="1"/>
    <xf numFmtId="166" fontId="12" fillId="4" borderId="10" xfId="0" applyNumberFormat="1" applyFont="1" applyFill="1" applyBorder="1"/>
    <xf numFmtId="165" fontId="12" fillId="4" borderId="11" xfId="0" applyNumberFormat="1" applyFont="1" applyFill="1" applyBorder="1"/>
    <xf numFmtId="0" fontId="0" fillId="0" borderId="0" xfId="0" applyAlignment="1">
      <alignment horizontal="left" vertical="top" wrapText="1"/>
    </xf>
    <xf numFmtId="167" fontId="0" fillId="0" borderId="0" xfId="0" applyNumberFormat="1"/>
    <xf numFmtId="0" fontId="0" fillId="0" borderId="0" xfId="0" applyAlignment="1">
      <alignment horizontal="left" vertical="top"/>
    </xf>
    <xf numFmtId="166" fontId="0" fillId="0" borderId="0" xfId="0" applyNumberFormat="1"/>
    <xf numFmtId="0" fontId="0" fillId="5" borderId="4" xfId="0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165" fontId="0" fillId="5" borderId="6" xfId="0" applyNumberFormat="1" applyFill="1" applyBorder="1"/>
    <xf numFmtId="166" fontId="0" fillId="5" borderId="6" xfId="0" applyNumberFormat="1" applyFill="1" applyBorder="1"/>
    <xf numFmtId="165" fontId="0" fillId="5" borderId="7" xfId="0" applyNumberFormat="1" applyFill="1" applyBorder="1"/>
    <xf numFmtId="0" fontId="12" fillId="6" borderId="8" xfId="0" applyFont="1" applyFill="1" applyBorder="1" applyAlignment="1">
      <alignment horizontal="right"/>
    </xf>
    <xf numFmtId="0" fontId="12" fillId="6" borderId="9" xfId="0" applyFont="1" applyFill="1" applyBorder="1" applyAlignment="1">
      <alignment horizontal="right"/>
    </xf>
    <xf numFmtId="165" fontId="12" fillId="6" borderId="10" xfId="0" applyNumberFormat="1" applyFont="1" applyFill="1" applyBorder="1"/>
    <xf numFmtId="166" fontId="12" fillId="6" borderId="10" xfId="0" applyNumberFormat="1" applyFont="1" applyFill="1" applyBorder="1"/>
    <xf numFmtId="165" fontId="12" fillId="6" borderId="11" xfId="0" applyNumberFormat="1" applyFont="1" applyFill="1" applyBorder="1"/>
    <xf numFmtId="0" fontId="11" fillId="0" borderId="0" xfId="0" applyFont="1" applyAlignment="1">
      <alignment horizontal="left" vertical="top" wrapText="1"/>
    </xf>
    <xf numFmtId="0" fontId="0" fillId="7" borderId="4" xfId="0" applyFont="1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165" fontId="0" fillId="7" borderId="6" xfId="0" applyNumberFormat="1" applyFill="1" applyBorder="1"/>
    <xf numFmtId="166" fontId="0" fillId="7" borderId="6" xfId="0" applyNumberFormat="1" applyFill="1" applyBorder="1"/>
    <xf numFmtId="165" fontId="0" fillId="7" borderId="7" xfId="0" applyNumberFormat="1" applyFill="1" applyBorder="1"/>
    <xf numFmtId="0" fontId="0" fillId="8" borderId="4" xfId="0" applyFont="1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165" fontId="0" fillId="8" borderId="6" xfId="0" applyNumberFormat="1" applyFill="1" applyBorder="1"/>
    <xf numFmtId="166" fontId="0" fillId="8" borderId="6" xfId="0" applyNumberFormat="1" applyFill="1" applyBorder="1"/>
    <xf numFmtId="165" fontId="0" fillId="8" borderId="7" xfId="0" applyNumberFormat="1" applyFill="1" applyBorder="1"/>
    <xf numFmtId="0" fontId="11" fillId="9" borderId="12" xfId="0" applyFont="1" applyFill="1" applyBorder="1" applyAlignment="1">
      <alignment horizontal="right"/>
    </xf>
    <xf numFmtId="0" fontId="11" fillId="9" borderId="13" xfId="0" applyFont="1" applyFill="1" applyBorder="1" applyAlignment="1">
      <alignment horizontal="right"/>
    </xf>
    <xf numFmtId="165" fontId="11" fillId="9" borderId="14" xfId="0" applyNumberFormat="1" applyFont="1" applyFill="1" applyBorder="1"/>
    <xf numFmtId="166" fontId="11" fillId="9" borderId="14" xfId="0" applyNumberFormat="1" applyFont="1" applyFill="1" applyBorder="1"/>
    <xf numFmtId="165" fontId="11" fillId="9" borderId="15" xfId="0" applyNumberFormat="1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1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166" fontId="16" fillId="9" borderId="17" xfId="0" applyNumberFormat="1" applyFont="1" applyFill="1" applyBorder="1"/>
    <xf numFmtId="0" fontId="0" fillId="0" borderId="18" xfId="0" applyFont="1" applyBorder="1" applyAlignment="1">
      <alignment horizontal="right"/>
    </xf>
    <xf numFmtId="166" fontId="16" fillId="9" borderId="19" xfId="0" applyNumberFormat="1" applyFont="1" applyFill="1" applyBorder="1"/>
    <xf numFmtId="166" fontId="16" fillId="9" borderId="19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right"/>
    </xf>
    <xf numFmtId="166" fontId="16" fillId="9" borderId="20" xfId="0" applyNumberFormat="1" applyFont="1" applyFill="1" applyBorder="1"/>
    <xf numFmtId="0" fontId="0" fillId="0" borderId="8" xfId="0" applyBorder="1" applyAlignment="1">
      <alignment vertical="top" wrapText="1"/>
    </xf>
    <xf numFmtId="3" fontId="16" fillId="0" borderId="8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5" fontId="16" fillId="0" borderId="22" xfId="0" applyNumberFormat="1" applyFont="1" applyBorder="1" applyAlignment="1">
      <alignment horizontal="center"/>
    </xf>
    <xf numFmtId="3" fontId="16" fillId="9" borderId="23" xfId="0" applyNumberFormat="1" applyFont="1" applyFill="1" applyBorder="1"/>
    <xf numFmtId="0" fontId="16" fillId="0" borderId="24" xfId="0" applyFont="1" applyBorder="1"/>
    <xf numFmtId="166" fontId="16" fillId="9" borderId="25" xfId="0" applyNumberFormat="1" applyFont="1" applyFill="1" applyBorder="1"/>
    <xf numFmtId="3" fontId="16" fillId="9" borderId="18" xfId="0" applyNumberFormat="1" applyFont="1" applyFill="1" applyBorder="1"/>
    <xf numFmtId="0" fontId="16" fillId="0" borderId="26" xfId="0" applyFont="1" applyBorder="1"/>
    <xf numFmtId="3" fontId="16" fillId="9" borderId="8" xfId="0" applyNumberFormat="1" applyFont="1" applyFill="1" applyBorder="1"/>
    <xf numFmtId="0" fontId="16" fillId="0" borderId="21" xfId="0" applyFont="1" applyBorder="1"/>
    <xf numFmtId="166" fontId="16" fillId="9" borderId="27" xfId="0" applyNumberFormat="1" applyFont="1" applyFill="1" applyBorder="1"/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3" fontId="16" fillId="9" borderId="12" xfId="0" applyNumberFormat="1" applyFont="1" applyFill="1" applyBorder="1"/>
    <xf numFmtId="0" fontId="16" fillId="0" borderId="28" xfId="0" applyFont="1" applyBorder="1"/>
    <xf numFmtId="168" fontId="0" fillId="0" borderId="0" xfId="1" applyFont="1" applyBorder="1" applyProtection="1"/>
    <xf numFmtId="165" fontId="0" fillId="0" borderId="0" xfId="1" applyNumberFormat="1" applyFont="1" applyBorder="1" applyProtection="1"/>
    <xf numFmtId="165" fontId="11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166" fontId="21" fillId="0" borderId="0" xfId="0" applyNumberFormat="1" applyFont="1" applyFill="1"/>
    <xf numFmtId="165" fontId="12" fillId="0" borderId="10" xfId="0" applyNumberFormat="1" applyFont="1" applyFill="1" applyBorder="1"/>
    <xf numFmtId="0" fontId="3" fillId="2" borderId="2" xfId="0" applyFont="1" applyFill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167" fontId="0" fillId="0" borderId="0" xfId="0" applyNumberFormat="1" applyFill="1"/>
    <xf numFmtId="0" fontId="0" fillId="0" borderId="0" xfId="0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DC3E6"/>
      <rgbColor rgb="FFFF99CC"/>
      <rgbColor rgb="FFCC99FF"/>
      <rgbColor rgb="FFF2DCDB"/>
      <rgbColor rgb="FF3366FF"/>
      <rgbColor rgb="FF33CCCC"/>
      <rgbColor rgb="FF72BF44"/>
      <rgbColor rgb="FFFFCC00"/>
      <rgbColor rgb="FFF58220"/>
      <rgbColor rgb="FFFF6600"/>
      <rgbColor rgb="FF666699"/>
      <rgbColor rgb="FF969696"/>
      <rgbColor rgb="FF003366"/>
      <rgbColor rgb="FF339966"/>
      <rgbColor rgb="FF003300"/>
      <rgbColor rgb="FF333300"/>
      <rgbColor rgb="FF843C0B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62"/>
  <sheetViews>
    <sheetView tabSelected="1" zoomScaleNormal="100" workbookViewId="0">
      <selection sqref="A1:J1"/>
    </sheetView>
  </sheetViews>
  <sheetFormatPr baseColWidth="10" defaultColWidth="9.109375" defaultRowHeight="14.4" x14ac:dyDescent="0.3"/>
  <cols>
    <col min="1" max="1" width="1" customWidth="1"/>
    <col min="2" max="2" width="16.44140625" customWidth="1"/>
    <col min="3" max="3" width="12.109375" customWidth="1"/>
    <col min="4" max="4" width="6.5546875" customWidth="1"/>
    <col min="5" max="5" width="31.109375" customWidth="1"/>
    <col min="6" max="6" width="5" customWidth="1"/>
    <col min="7" max="7" width="11.6640625" customWidth="1"/>
    <col min="8" max="8" width="10.44140625" customWidth="1"/>
    <col min="9" max="9" width="12.109375" customWidth="1"/>
    <col min="10" max="10" width="20.44140625" customWidth="1"/>
    <col min="11" max="11" width="11.5546875" customWidth="1"/>
    <col min="12" max="1025" width="8.44140625" customWidth="1"/>
  </cols>
  <sheetData>
    <row r="1" spans="1:248" ht="30" customHeight="1" x14ac:dyDescent="0.3">
      <c r="A1" s="106" t="s">
        <v>90</v>
      </c>
      <c r="B1" s="106"/>
      <c r="C1" s="106"/>
      <c r="D1" s="106"/>
      <c r="E1" s="106"/>
      <c r="F1" s="106"/>
      <c r="G1" s="106"/>
      <c r="H1" s="106"/>
      <c r="I1" s="106"/>
      <c r="J1" s="106"/>
    </row>
    <row r="3" spans="1:248" ht="21" x14ac:dyDescent="0.3">
      <c r="B3" s="1" t="s">
        <v>0</v>
      </c>
      <c r="C3" s="2" t="s">
        <v>1</v>
      </c>
      <c r="D3" s="3"/>
      <c r="E3" s="107" t="s">
        <v>2</v>
      </c>
      <c r="F3" s="107"/>
      <c r="G3" s="107"/>
      <c r="H3" s="107"/>
      <c r="I3" s="107"/>
      <c r="J3" s="107"/>
    </row>
    <row r="4" spans="1:248" s="6" customFormat="1" ht="12.7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M4" s="4"/>
      <c r="P4" s="7"/>
      <c r="U4" s="4"/>
      <c r="X4" s="7"/>
      <c r="AC4" s="4"/>
      <c r="AF4" s="7"/>
      <c r="AK4" s="4"/>
      <c r="AN4" s="7"/>
      <c r="AS4" s="4"/>
      <c r="AV4" s="7"/>
      <c r="BA4" s="4"/>
      <c r="BD4" s="7"/>
      <c r="BI4" s="4"/>
      <c r="BL4" s="7"/>
      <c r="BQ4" s="4"/>
      <c r="BT4" s="7"/>
      <c r="BY4" s="4"/>
      <c r="CB4" s="7"/>
      <c r="CG4" s="4"/>
      <c r="CJ4" s="7"/>
      <c r="CO4" s="4"/>
      <c r="CR4" s="7"/>
      <c r="CW4" s="4"/>
      <c r="CZ4" s="7"/>
      <c r="DE4" s="4"/>
      <c r="DH4" s="7"/>
      <c r="DM4" s="4"/>
      <c r="DP4" s="7"/>
      <c r="DU4" s="4"/>
      <c r="DX4" s="7"/>
      <c r="EC4" s="4"/>
      <c r="EF4" s="7"/>
      <c r="EK4" s="4"/>
      <c r="EN4" s="7"/>
      <c r="ES4" s="4"/>
      <c r="EV4" s="7"/>
      <c r="FA4" s="4"/>
      <c r="FD4" s="7"/>
      <c r="FI4" s="4"/>
      <c r="FL4" s="7"/>
      <c r="FQ4" s="4"/>
      <c r="FT4" s="7"/>
      <c r="FY4" s="4"/>
      <c r="GB4" s="7"/>
      <c r="GG4" s="4"/>
      <c r="GJ4" s="7"/>
      <c r="GO4" s="4"/>
      <c r="GR4" s="7"/>
      <c r="GW4" s="4"/>
      <c r="GZ4" s="7"/>
      <c r="HE4" s="4"/>
      <c r="HH4" s="7"/>
      <c r="HM4" s="4"/>
      <c r="HP4" s="7"/>
      <c r="HU4" s="4"/>
      <c r="HX4" s="7"/>
      <c r="IC4" s="4"/>
      <c r="IF4" s="7"/>
      <c r="IK4" s="4"/>
      <c r="IN4" s="7"/>
    </row>
    <row r="5" spans="1:248" s="9" customFormat="1" ht="26.25" customHeight="1" x14ac:dyDescent="0.3">
      <c r="A5" s="8"/>
      <c r="B5" s="3"/>
      <c r="C5" s="5"/>
      <c r="D5" s="5"/>
      <c r="E5" s="107" t="s">
        <v>91</v>
      </c>
      <c r="F5" s="107"/>
      <c r="G5" s="107"/>
      <c r="H5" s="107"/>
      <c r="I5" s="107"/>
      <c r="J5" s="107"/>
      <c r="M5" s="8"/>
      <c r="P5" s="10"/>
      <c r="U5" s="8"/>
      <c r="X5" s="10"/>
      <c r="AC5" s="8"/>
      <c r="AF5" s="10"/>
      <c r="AK5" s="8"/>
      <c r="AN5" s="10"/>
      <c r="AS5" s="8"/>
      <c r="AV5" s="10"/>
      <c r="BA5" s="8"/>
      <c r="BD5" s="10"/>
      <c r="BI5" s="8"/>
      <c r="BL5" s="10"/>
      <c r="BQ5" s="8"/>
      <c r="BT5" s="10"/>
      <c r="BY5" s="8"/>
      <c r="CB5" s="10"/>
      <c r="CG5" s="8"/>
      <c r="CJ5" s="10"/>
      <c r="CO5" s="8"/>
      <c r="CR5" s="10"/>
      <c r="CW5" s="8"/>
      <c r="CZ5" s="10"/>
      <c r="DE5" s="8"/>
      <c r="DH5" s="10"/>
      <c r="DM5" s="8"/>
      <c r="DP5" s="10"/>
      <c r="DU5" s="8"/>
      <c r="DX5" s="10"/>
      <c r="EC5" s="8"/>
      <c r="EF5" s="10"/>
      <c r="EK5" s="8"/>
      <c r="EN5" s="10"/>
      <c r="ES5" s="8"/>
      <c r="EV5" s="10"/>
      <c r="FA5" s="8"/>
      <c r="FD5" s="10"/>
      <c r="FI5" s="8"/>
      <c r="FL5" s="10"/>
      <c r="FQ5" s="8"/>
      <c r="FT5" s="10"/>
      <c r="FY5" s="8"/>
      <c r="GB5" s="10"/>
      <c r="GG5" s="8"/>
      <c r="GJ5" s="10"/>
      <c r="GO5" s="8"/>
      <c r="GR5" s="10"/>
      <c r="GW5" s="8"/>
      <c r="GZ5" s="10"/>
      <c r="HE5" s="8"/>
      <c r="HH5" s="10"/>
      <c r="HM5" s="8"/>
      <c r="HP5" s="10"/>
      <c r="HU5" s="8"/>
      <c r="HX5" s="10"/>
      <c r="IC5" s="8"/>
      <c r="IF5" s="10"/>
      <c r="IK5" s="8"/>
      <c r="IN5" s="10"/>
    </row>
    <row r="6" spans="1:248" ht="7.5" customHeight="1" x14ac:dyDescent="0.3">
      <c r="A6" s="8"/>
      <c r="B6" s="3"/>
      <c r="C6" s="5"/>
      <c r="D6" s="5"/>
      <c r="E6" s="11"/>
      <c r="F6" s="11"/>
      <c r="G6" s="11"/>
      <c r="H6" s="11"/>
      <c r="I6" s="11"/>
      <c r="J6" s="11"/>
      <c r="M6" s="8"/>
      <c r="P6" s="10"/>
      <c r="U6" s="8"/>
      <c r="X6" s="10"/>
      <c r="AC6" s="8"/>
      <c r="AF6" s="10"/>
      <c r="AK6" s="8"/>
      <c r="AN6" s="10"/>
      <c r="AS6" s="8"/>
      <c r="AV6" s="10"/>
      <c r="BA6" s="8"/>
      <c r="BD6" s="10"/>
      <c r="BI6" s="8"/>
      <c r="BL6" s="10"/>
      <c r="BQ6" s="8"/>
      <c r="BT6" s="10"/>
      <c r="BY6" s="8"/>
      <c r="CB6" s="10"/>
      <c r="CG6" s="8"/>
      <c r="CJ6" s="10"/>
      <c r="CO6" s="8"/>
      <c r="CR6" s="10"/>
      <c r="CW6" s="8"/>
      <c r="CZ6" s="10"/>
      <c r="DE6" s="8"/>
      <c r="DH6" s="10"/>
      <c r="DM6" s="8"/>
      <c r="DP6" s="10"/>
      <c r="DU6" s="8"/>
      <c r="DX6" s="10"/>
      <c r="EC6" s="8"/>
      <c r="EF6" s="10"/>
      <c r="EK6" s="8"/>
      <c r="EN6" s="10"/>
      <c r="ES6" s="8"/>
      <c r="EV6" s="10"/>
      <c r="FA6" s="8"/>
      <c r="FD6" s="10"/>
      <c r="FI6" s="8"/>
      <c r="FL6" s="10"/>
      <c r="FQ6" s="8"/>
      <c r="FT6" s="10"/>
      <c r="FY6" s="8"/>
      <c r="GB6" s="10"/>
      <c r="GG6" s="8"/>
      <c r="GJ6" s="10"/>
      <c r="GO6" s="8"/>
      <c r="GR6" s="10"/>
      <c r="GW6" s="8"/>
      <c r="GZ6" s="10"/>
      <c r="HE6" s="8"/>
      <c r="HH6" s="10"/>
      <c r="HM6" s="8"/>
      <c r="HP6" s="10"/>
      <c r="HU6" s="8"/>
      <c r="HX6" s="10"/>
      <c r="IC6" s="8"/>
      <c r="IF6" s="10"/>
      <c r="IK6" s="8"/>
      <c r="IN6" s="10"/>
    </row>
    <row r="7" spans="1:248" ht="31.5" customHeight="1" x14ac:dyDescent="0.3">
      <c r="B7" s="3"/>
      <c r="C7" s="3"/>
      <c r="D7" s="12"/>
      <c r="E7" s="108" t="s">
        <v>94</v>
      </c>
      <c r="F7" s="108"/>
      <c r="G7" s="108"/>
      <c r="H7" s="108"/>
      <c r="I7" s="108"/>
      <c r="J7" s="108"/>
    </row>
    <row r="8" spans="1:248" x14ac:dyDescent="0.3">
      <c r="C8" s="97"/>
      <c r="D8" s="13"/>
      <c r="E8" s="14"/>
      <c r="F8" s="15" t="s">
        <v>3</v>
      </c>
      <c r="G8" s="16" t="s">
        <v>4</v>
      </c>
      <c r="H8" s="16" t="s">
        <v>5</v>
      </c>
      <c r="I8" s="16" t="s">
        <v>6</v>
      </c>
      <c r="J8" s="17" t="s">
        <v>7</v>
      </c>
    </row>
    <row r="9" spans="1:248" x14ac:dyDescent="0.3">
      <c r="C9" s="98"/>
      <c r="D9" s="13"/>
      <c r="E9" s="18" t="s">
        <v>95</v>
      </c>
      <c r="F9" s="19">
        <f>SUM(F10:F15)</f>
        <v>70</v>
      </c>
      <c r="G9" s="20">
        <f>SUM(G10:G15)</f>
        <v>3795.75</v>
      </c>
      <c r="H9" s="20">
        <f>G9/F9</f>
        <v>54.225000000000001</v>
      </c>
      <c r="I9" s="21">
        <v>0.15</v>
      </c>
      <c r="J9" s="22">
        <f>ROUND(G9*(1-I9),-1)</f>
        <v>3230</v>
      </c>
    </row>
    <row r="10" spans="1:248" x14ac:dyDescent="0.3">
      <c r="C10" s="98"/>
      <c r="E10" s="23" t="s">
        <v>96</v>
      </c>
      <c r="F10" s="24">
        <v>15</v>
      </c>
      <c r="G10" s="25">
        <f>F10*H10</f>
        <v>843.75</v>
      </c>
      <c r="H10" s="25">
        <v>56.25</v>
      </c>
      <c r="I10" s="26">
        <v>0.1</v>
      </c>
      <c r="J10" s="27">
        <f t="shared" ref="J10:J15" si="0">(ROUND(G10*(1-I10),-1))</f>
        <v>760</v>
      </c>
      <c r="K10" s="100"/>
    </row>
    <row r="11" spans="1:248" x14ac:dyDescent="0.3">
      <c r="C11" s="98"/>
      <c r="E11" s="23" t="s">
        <v>97</v>
      </c>
      <c r="F11" s="24">
        <v>10</v>
      </c>
      <c r="G11" s="25">
        <f>F11*H11</f>
        <v>470</v>
      </c>
      <c r="H11" s="25">
        <v>47</v>
      </c>
      <c r="I11" s="26">
        <v>0.1</v>
      </c>
      <c r="J11" s="27">
        <f t="shared" si="0"/>
        <v>420</v>
      </c>
      <c r="K11" s="100"/>
    </row>
    <row r="12" spans="1:248" x14ac:dyDescent="0.3">
      <c r="B12" s="28"/>
      <c r="C12" s="98"/>
      <c r="E12" s="23" t="s">
        <v>98</v>
      </c>
      <c r="F12" s="24">
        <v>10</v>
      </c>
      <c r="G12" s="25">
        <f t="shared" ref="G12:G15" si="1">F12*H12</f>
        <v>652</v>
      </c>
      <c r="H12" s="25">
        <v>65.2</v>
      </c>
      <c r="I12" s="26">
        <v>0.1</v>
      </c>
      <c r="J12" s="27">
        <f t="shared" si="0"/>
        <v>590</v>
      </c>
      <c r="K12" s="110"/>
    </row>
    <row r="13" spans="1:248" x14ac:dyDescent="0.3">
      <c r="B13" s="28"/>
      <c r="C13" s="98"/>
      <c r="E13" s="23" t="s">
        <v>99</v>
      </c>
      <c r="F13" s="24">
        <v>10</v>
      </c>
      <c r="G13" s="25">
        <f t="shared" si="1"/>
        <v>520</v>
      </c>
      <c r="H13" s="25">
        <v>52</v>
      </c>
      <c r="I13" s="26">
        <v>0.1</v>
      </c>
      <c r="J13" s="27">
        <f t="shared" si="0"/>
        <v>470</v>
      </c>
      <c r="K13" s="110"/>
    </row>
    <row r="14" spans="1:248" x14ac:dyDescent="0.3">
      <c r="B14" s="28"/>
      <c r="C14" s="98"/>
      <c r="E14" s="23" t="s">
        <v>100</v>
      </c>
      <c r="F14" s="24">
        <v>10</v>
      </c>
      <c r="G14" s="25">
        <f t="shared" si="1"/>
        <v>560</v>
      </c>
      <c r="H14" s="25">
        <v>56</v>
      </c>
      <c r="I14" s="26">
        <v>0.1</v>
      </c>
      <c r="J14" s="27">
        <f t="shared" si="0"/>
        <v>500</v>
      </c>
      <c r="K14" s="110"/>
    </row>
    <row r="15" spans="1:248" x14ac:dyDescent="0.3">
      <c r="B15" s="28"/>
      <c r="C15" s="98"/>
      <c r="E15" s="23" t="s">
        <v>101</v>
      </c>
      <c r="F15" s="24">
        <v>15</v>
      </c>
      <c r="G15" s="25">
        <f t="shared" si="1"/>
        <v>750</v>
      </c>
      <c r="H15" s="25">
        <v>50</v>
      </c>
      <c r="I15" s="26">
        <v>0.1</v>
      </c>
      <c r="J15" s="27">
        <f t="shared" si="0"/>
        <v>680</v>
      </c>
      <c r="K15" s="110"/>
    </row>
    <row r="16" spans="1:248" x14ac:dyDescent="0.3">
      <c r="B16" s="30"/>
      <c r="C16" s="99"/>
      <c r="E16" s="32" t="s">
        <v>102</v>
      </c>
      <c r="F16" s="33">
        <f>SUM(F17:F20)</f>
        <v>40</v>
      </c>
      <c r="G16" s="34">
        <f>SUM(G17:G20)</f>
        <v>2317.3000000000002</v>
      </c>
      <c r="H16" s="34">
        <f>G16/F16</f>
        <v>57.932500000000005</v>
      </c>
      <c r="I16" s="35">
        <f>+I9</f>
        <v>0.15</v>
      </c>
      <c r="J16" s="36">
        <f t="shared" ref="J16:J23" si="2">ROUND(G16*(1-I16),-1)</f>
        <v>1970</v>
      </c>
      <c r="K16" s="111"/>
    </row>
    <row r="17" spans="2:11" x14ac:dyDescent="0.3">
      <c r="B17" s="30"/>
      <c r="C17" s="99"/>
      <c r="E17" s="37" t="s">
        <v>103</v>
      </c>
      <c r="F17" s="38">
        <v>10</v>
      </c>
      <c r="G17" s="39">
        <f>F17*H17</f>
        <v>565</v>
      </c>
      <c r="H17" s="39">
        <v>56.5</v>
      </c>
      <c r="I17" s="40">
        <v>0.1</v>
      </c>
      <c r="J17" s="41">
        <f t="shared" si="2"/>
        <v>510</v>
      </c>
      <c r="K17" s="110"/>
    </row>
    <row r="18" spans="2:11" x14ac:dyDescent="0.3">
      <c r="C18" s="99"/>
      <c r="E18" s="37" t="s">
        <v>104</v>
      </c>
      <c r="F18" s="38">
        <v>5</v>
      </c>
      <c r="G18" s="39">
        <f t="shared" ref="G18:G20" si="3">F18*H18</f>
        <v>321.64999999999998</v>
      </c>
      <c r="H18" s="39">
        <v>64.33</v>
      </c>
      <c r="I18" s="40">
        <v>0.1</v>
      </c>
      <c r="J18" s="41">
        <f t="shared" si="2"/>
        <v>290</v>
      </c>
      <c r="K18" s="110"/>
    </row>
    <row r="19" spans="2:11" ht="15" customHeight="1" x14ac:dyDescent="0.3">
      <c r="C19" s="99"/>
      <c r="E19" s="37" t="s">
        <v>105</v>
      </c>
      <c r="F19" s="38">
        <v>10</v>
      </c>
      <c r="G19" s="39">
        <f t="shared" si="3"/>
        <v>565</v>
      </c>
      <c r="H19" s="39">
        <v>56.5</v>
      </c>
      <c r="I19" s="40">
        <v>0.1</v>
      </c>
      <c r="J19" s="41">
        <f t="shared" si="2"/>
        <v>510</v>
      </c>
      <c r="K19" s="110"/>
    </row>
    <row r="20" spans="2:11" ht="13.95" customHeight="1" x14ac:dyDescent="0.3">
      <c r="C20" s="99"/>
      <c r="E20" s="37" t="s">
        <v>106</v>
      </c>
      <c r="F20" s="38">
        <v>15</v>
      </c>
      <c r="G20" s="39">
        <f t="shared" si="3"/>
        <v>865.65</v>
      </c>
      <c r="H20" s="39">
        <v>57.71</v>
      </c>
      <c r="I20" s="40">
        <v>0.1</v>
      </c>
      <c r="J20" s="41">
        <f t="shared" si="2"/>
        <v>780</v>
      </c>
      <c r="K20" s="110"/>
    </row>
    <row r="21" spans="2:11" x14ac:dyDescent="0.3">
      <c r="B21" s="42"/>
      <c r="C21" s="99"/>
      <c r="E21" s="43" t="s">
        <v>107</v>
      </c>
      <c r="F21" s="44">
        <v>10</v>
      </c>
      <c r="G21" s="45">
        <f>F21*H21</f>
        <v>405</v>
      </c>
      <c r="H21" s="45">
        <v>40.5</v>
      </c>
      <c r="I21" s="46">
        <v>0.1</v>
      </c>
      <c r="J21" s="47">
        <f t="shared" si="2"/>
        <v>360</v>
      </c>
      <c r="K21" s="110"/>
    </row>
    <row r="22" spans="2:11" x14ac:dyDescent="0.3">
      <c r="C22" s="99"/>
      <c r="E22" s="48" t="s">
        <v>108</v>
      </c>
      <c r="F22" s="49">
        <v>30</v>
      </c>
      <c r="G22" s="50">
        <f>F22*H22</f>
        <v>1817.1</v>
      </c>
      <c r="H22" s="50">
        <v>60.57</v>
      </c>
      <c r="I22" s="51">
        <v>0.1</v>
      </c>
      <c r="J22" s="52">
        <f t="shared" si="2"/>
        <v>1640</v>
      </c>
      <c r="K22" s="110"/>
    </row>
    <row r="23" spans="2:11" x14ac:dyDescent="0.3">
      <c r="C23" s="99"/>
      <c r="E23" s="53" t="s">
        <v>109</v>
      </c>
      <c r="F23" s="54">
        <f>F22+F21+F16+F9</f>
        <v>150</v>
      </c>
      <c r="G23" s="55">
        <f>G22+G21+G16+G9</f>
        <v>8335.15</v>
      </c>
      <c r="H23" s="55">
        <f>G23/F23</f>
        <v>55.567666666666668</v>
      </c>
      <c r="I23" s="56">
        <f>+I16+0.05</f>
        <v>0.2</v>
      </c>
      <c r="J23" s="57">
        <f t="shared" si="2"/>
        <v>6670</v>
      </c>
    </row>
    <row r="24" spans="2:11" x14ac:dyDescent="0.3">
      <c r="E24" s="58"/>
    </row>
    <row r="25" spans="2:11" x14ac:dyDescent="0.3">
      <c r="E25" s="59" t="s">
        <v>89</v>
      </c>
      <c r="F25" s="59"/>
      <c r="G25" s="59"/>
      <c r="H25" s="59"/>
      <c r="I25" s="59"/>
      <c r="J25" s="59"/>
    </row>
    <row r="26" spans="2:11" x14ac:dyDescent="0.3">
      <c r="E26" s="59"/>
      <c r="F26" s="59"/>
      <c r="G26" s="59"/>
      <c r="H26" s="59"/>
      <c r="I26" s="59"/>
      <c r="J26" s="59"/>
    </row>
    <row r="27" spans="2:11" x14ac:dyDescent="0.3">
      <c r="F27" s="59"/>
      <c r="G27" s="59"/>
      <c r="H27" s="59"/>
      <c r="I27" s="59"/>
      <c r="J27" s="59"/>
    </row>
    <row r="28" spans="2:11" x14ac:dyDescent="0.3">
      <c r="E28" s="13"/>
      <c r="F28" s="13"/>
      <c r="G28" s="13"/>
      <c r="H28" s="13"/>
      <c r="I28" s="13"/>
      <c r="J28" s="13"/>
    </row>
    <row r="29" spans="2:11" ht="21" x14ac:dyDescent="0.3">
      <c r="B29" s="1" t="s">
        <v>23</v>
      </c>
      <c r="C29" s="2" t="s">
        <v>1</v>
      </c>
      <c r="D29" s="3"/>
      <c r="E29" s="107" t="s">
        <v>24</v>
      </c>
      <c r="F29" s="107"/>
      <c r="G29" s="107"/>
      <c r="H29" s="107"/>
      <c r="I29" s="107"/>
      <c r="J29" s="107"/>
    </row>
    <row r="30" spans="2:11" x14ac:dyDescent="0.3">
      <c r="B30" s="3"/>
      <c r="C30" s="3"/>
      <c r="D30" s="3"/>
      <c r="E30" s="12"/>
      <c r="F30" s="12"/>
      <c r="G30" s="12"/>
      <c r="H30" s="12"/>
      <c r="I30" s="12"/>
      <c r="J30" s="12"/>
    </row>
    <row r="31" spans="2:11" x14ac:dyDescent="0.3">
      <c r="B31" s="60"/>
      <c r="C31" s="60"/>
      <c r="D31" s="60"/>
      <c r="E31" s="103" t="s">
        <v>7</v>
      </c>
      <c r="F31" s="103"/>
      <c r="G31" s="60" t="s">
        <v>25</v>
      </c>
      <c r="H31" s="103" t="s">
        <v>26</v>
      </c>
      <c r="I31" s="103"/>
      <c r="J31" s="103"/>
    </row>
    <row r="32" spans="2:11" ht="12.75" customHeight="1" x14ac:dyDescent="0.3">
      <c r="B32" s="61"/>
      <c r="C32" s="62"/>
      <c r="D32" s="62"/>
      <c r="E32" s="63"/>
      <c r="F32" s="63"/>
      <c r="G32" s="64"/>
      <c r="H32" s="63"/>
      <c r="I32" s="62"/>
      <c r="J32" s="62"/>
    </row>
    <row r="33" spans="2:10" ht="15.75" customHeight="1" x14ac:dyDescent="0.3">
      <c r="B33" s="103" t="s">
        <v>26</v>
      </c>
      <c r="C33" s="103"/>
      <c r="D33" s="65"/>
      <c r="E33" s="66"/>
      <c r="F33" s="104"/>
      <c r="G33" s="104"/>
      <c r="H33" s="104"/>
      <c r="I33" s="104"/>
      <c r="J33" s="104"/>
    </row>
    <row r="34" spans="2:10" ht="15" customHeight="1" x14ac:dyDescent="0.3">
      <c r="B34" s="67" t="s">
        <v>27</v>
      </c>
      <c r="C34" s="68">
        <v>1</v>
      </c>
      <c r="E34" s="28"/>
      <c r="F34" s="104"/>
      <c r="G34" s="104"/>
      <c r="H34" s="104"/>
      <c r="I34" s="104"/>
      <c r="J34" s="104"/>
    </row>
    <row r="35" spans="2:10" ht="15" customHeight="1" x14ac:dyDescent="0.3">
      <c r="B35" s="69" t="s">
        <v>28</v>
      </c>
      <c r="C35" s="70">
        <v>0.5</v>
      </c>
      <c r="F35" s="104"/>
      <c r="G35" s="104"/>
      <c r="H35" s="104"/>
      <c r="I35" s="104"/>
      <c r="J35" s="104"/>
    </row>
    <row r="36" spans="2:10" ht="15" customHeight="1" x14ac:dyDescent="0.3">
      <c r="B36" s="69" t="s">
        <v>29</v>
      </c>
      <c r="C36" s="71" t="s">
        <v>30</v>
      </c>
      <c r="E36" s="28"/>
      <c r="F36" s="104"/>
      <c r="G36" s="104"/>
      <c r="H36" s="104"/>
      <c r="I36" s="104"/>
      <c r="J36" s="104"/>
    </row>
    <row r="37" spans="2:10" x14ac:dyDescent="0.3">
      <c r="B37" s="69" t="s">
        <v>31</v>
      </c>
      <c r="C37" s="70">
        <v>2.5</v>
      </c>
      <c r="E37" s="72"/>
      <c r="F37" s="104"/>
      <c r="G37" s="104"/>
      <c r="H37" s="104"/>
      <c r="I37" s="104"/>
      <c r="J37" s="104"/>
    </row>
    <row r="38" spans="2:10" ht="15" customHeight="1" x14ac:dyDescent="0.3">
      <c r="B38" s="69" t="s">
        <v>32</v>
      </c>
      <c r="C38" s="71" t="s">
        <v>30</v>
      </c>
      <c r="E38" s="72"/>
      <c r="F38" s="104"/>
      <c r="G38" s="104"/>
      <c r="H38" s="104"/>
      <c r="I38" s="104"/>
      <c r="J38" s="104"/>
    </row>
    <row r="39" spans="2:10" x14ac:dyDescent="0.3">
      <c r="B39" s="73" t="s">
        <v>88</v>
      </c>
      <c r="C39" s="74">
        <v>0.75</v>
      </c>
      <c r="D39" s="75"/>
      <c r="E39" s="72"/>
      <c r="F39" s="104"/>
      <c r="G39" s="104"/>
      <c r="H39" s="104"/>
      <c r="I39" s="104"/>
      <c r="J39" s="104"/>
    </row>
    <row r="41" spans="2:10" ht="15.75" customHeight="1" x14ac:dyDescent="0.3">
      <c r="B41" s="101" t="s">
        <v>33</v>
      </c>
      <c r="C41" s="101"/>
      <c r="D41" s="101"/>
      <c r="E41" s="66"/>
      <c r="F41" s="105"/>
      <c r="G41" s="105"/>
      <c r="H41" s="105"/>
      <c r="I41" s="105"/>
      <c r="J41" s="105"/>
    </row>
    <row r="42" spans="2:10" x14ac:dyDescent="0.3">
      <c r="B42" s="76" t="s">
        <v>34</v>
      </c>
      <c r="C42" s="77" t="s">
        <v>35</v>
      </c>
      <c r="D42" s="78" t="s">
        <v>36</v>
      </c>
      <c r="F42" s="105"/>
      <c r="G42" s="105"/>
      <c r="H42" s="105"/>
      <c r="I42" s="105"/>
      <c r="J42" s="105"/>
    </row>
    <row r="43" spans="2:10" ht="15" customHeight="1" x14ac:dyDescent="0.3">
      <c r="B43" s="79">
        <v>1</v>
      </c>
      <c r="C43" s="80">
        <v>1</v>
      </c>
      <c r="D43" s="81">
        <v>0.6</v>
      </c>
      <c r="F43" s="105"/>
      <c r="G43" s="105"/>
      <c r="H43" s="105"/>
      <c r="I43" s="105"/>
      <c r="J43" s="105"/>
    </row>
    <row r="44" spans="2:10" x14ac:dyDescent="0.3">
      <c r="B44" s="82">
        <v>300</v>
      </c>
      <c r="C44" s="83">
        <v>2</v>
      </c>
      <c r="D44" s="70">
        <v>0.7</v>
      </c>
      <c r="F44" s="105"/>
      <c r="G44" s="105"/>
      <c r="H44" s="105"/>
      <c r="I44" s="105"/>
      <c r="J44" s="105"/>
    </row>
    <row r="45" spans="2:10" x14ac:dyDescent="0.3">
      <c r="B45" s="84">
        <v>3000</v>
      </c>
      <c r="C45" s="85">
        <v>3</v>
      </c>
      <c r="D45" s="86">
        <v>0.8</v>
      </c>
      <c r="E45" s="87"/>
      <c r="F45" s="88"/>
    </row>
    <row r="46" spans="2:10" x14ac:dyDescent="0.3">
      <c r="B46" s="82">
        <v>10000</v>
      </c>
      <c r="C46" s="83">
        <v>4</v>
      </c>
      <c r="D46" s="70">
        <v>0.9</v>
      </c>
      <c r="E46" s="87"/>
      <c r="F46" s="88"/>
    </row>
    <row r="47" spans="2:10" x14ac:dyDescent="0.3">
      <c r="B47" s="84">
        <v>20000</v>
      </c>
      <c r="C47" s="85">
        <v>5</v>
      </c>
      <c r="D47" s="86">
        <v>0.95</v>
      </c>
      <c r="E47" s="87"/>
    </row>
    <row r="48" spans="2:10" x14ac:dyDescent="0.3">
      <c r="B48" s="82">
        <v>30000</v>
      </c>
      <c r="C48" s="83">
        <v>6</v>
      </c>
      <c r="D48" s="70">
        <v>1</v>
      </c>
      <c r="E48" s="87"/>
    </row>
    <row r="49" spans="2:10" x14ac:dyDescent="0.3">
      <c r="B49" s="89">
        <v>100000</v>
      </c>
      <c r="C49" s="90">
        <v>7</v>
      </c>
      <c r="D49" s="74">
        <v>1.1000000000000001</v>
      </c>
      <c r="E49" s="87"/>
    </row>
    <row r="50" spans="2:10" x14ac:dyDescent="0.3">
      <c r="B50" s="91"/>
      <c r="C50" s="31"/>
      <c r="D50" s="92"/>
    </row>
    <row r="51" spans="2:10" ht="15" customHeight="1" x14ac:dyDescent="0.3">
      <c r="B51" s="101" t="s">
        <v>37</v>
      </c>
      <c r="C51" s="101"/>
      <c r="D51" s="101"/>
      <c r="E51" s="66"/>
      <c r="F51" s="102"/>
      <c r="G51" s="102"/>
      <c r="H51" s="102"/>
      <c r="I51" s="102"/>
      <c r="J51" s="102"/>
    </row>
    <row r="52" spans="2:10" x14ac:dyDescent="0.3">
      <c r="B52" s="76" t="s">
        <v>38</v>
      </c>
      <c r="C52" s="77" t="s">
        <v>35</v>
      </c>
      <c r="D52" s="78" t="s">
        <v>36</v>
      </c>
      <c r="F52" s="102"/>
      <c r="G52" s="102"/>
      <c r="H52" s="102"/>
      <c r="I52" s="102"/>
      <c r="J52" s="102"/>
    </row>
    <row r="53" spans="2:10" x14ac:dyDescent="0.3">
      <c r="B53" s="79">
        <v>5000</v>
      </c>
      <c r="C53" s="80">
        <v>1</v>
      </c>
      <c r="D53" s="81">
        <v>0.4</v>
      </c>
      <c r="F53" s="102"/>
      <c r="G53" s="102"/>
      <c r="H53" s="102"/>
      <c r="I53" s="102"/>
      <c r="J53" s="102"/>
    </row>
    <row r="54" spans="2:10" ht="15" customHeight="1" x14ac:dyDescent="0.3">
      <c r="B54" s="82">
        <v>10000</v>
      </c>
      <c r="C54" s="83">
        <v>2</v>
      </c>
      <c r="D54" s="70">
        <v>0.5</v>
      </c>
      <c r="F54" s="102"/>
      <c r="G54" s="102"/>
      <c r="H54" s="102"/>
      <c r="I54" s="102"/>
      <c r="J54" s="102"/>
    </row>
    <row r="55" spans="2:10" ht="15" customHeight="1" x14ac:dyDescent="0.3">
      <c r="B55" s="84">
        <v>20000</v>
      </c>
      <c r="C55" s="85">
        <v>3</v>
      </c>
      <c r="D55" s="86">
        <v>0.6</v>
      </c>
      <c r="F55" s="102"/>
      <c r="G55" s="102"/>
      <c r="H55" s="102"/>
      <c r="I55" s="102"/>
      <c r="J55" s="102"/>
    </row>
    <row r="56" spans="2:10" ht="15" customHeight="1" x14ac:dyDescent="0.3">
      <c r="B56" s="82">
        <v>40000</v>
      </c>
      <c r="C56" s="83">
        <v>4</v>
      </c>
      <c r="D56" s="70">
        <v>0.8</v>
      </c>
      <c r="F56" s="102"/>
      <c r="G56" s="102"/>
      <c r="H56" s="102"/>
      <c r="I56" s="102"/>
      <c r="J56" s="102"/>
    </row>
    <row r="57" spans="2:10" ht="15" customHeight="1" x14ac:dyDescent="0.3">
      <c r="B57" s="82">
        <v>80000</v>
      </c>
      <c r="C57" s="83">
        <v>5</v>
      </c>
      <c r="D57" s="70">
        <v>1</v>
      </c>
      <c r="F57" s="102"/>
      <c r="G57" s="102"/>
      <c r="H57" s="102"/>
      <c r="I57" s="102"/>
      <c r="J57" s="102"/>
    </row>
    <row r="58" spans="2:10" ht="15" customHeight="1" x14ac:dyDescent="0.3">
      <c r="B58" s="89">
        <v>100000</v>
      </c>
      <c r="C58" s="90">
        <v>6</v>
      </c>
      <c r="D58" s="74">
        <v>1.1000000000000001</v>
      </c>
      <c r="F58" s="102"/>
      <c r="G58" s="102"/>
      <c r="H58" s="102"/>
      <c r="I58" s="102"/>
      <c r="J58" s="102"/>
    </row>
    <row r="59" spans="2:10" x14ac:dyDescent="0.3">
      <c r="F59" s="102"/>
      <c r="G59" s="102"/>
      <c r="H59" s="102"/>
      <c r="I59" s="102"/>
      <c r="J59" s="102"/>
    </row>
    <row r="60" spans="2:10" ht="15" customHeight="1" x14ac:dyDescent="0.3">
      <c r="F60" s="93"/>
      <c r="G60" s="93"/>
      <c r="H60" s="93"/>
      <c r="I60" s="93"/>
      <c r="J60" s="93"/>
    </row>
    <row r="61" spans="2:10" x14ac:dyDescent="0.3">
      <c r="F61" s="93"/>
      <c r="G61" s="93"/>
      <c r="H61" s="93"/>
      <c r="I61" s="93"/>
      <c r="J61" s="93"/>
    </row>
    <row r="62" spans="2:10" x14ac:dyDescent="0.3">
      <c r="F62" s="93"/>
      <c r="G62" s="93"/>
      <c r="H62" s="93"/>
      <c r="I62" s="93"/>
      <c r="J62" s="93"/>
    </row>
  </sheetData>
  <mergeCells count="15">
    <mergeCell ref="A1:J1"/>
    <mergeCell ref="E3:J3"/>
    <mergeCell ref="E5:J5"/>
    <mergeCell ref="E7:J7"/>
    <mergeCell ref="E29:J29"/>
    <mergeCell ref="B51:D51"/>
    <mergeCell ref="F51:J53"/>
    <mergeCell ref="F54:J56"/>
    <mergeCell ref="F57:J59"/>
    <mergeCell ref="E31:F31"/>
    <mergeCell ref="H31:J31"/>
    <mergeCell ref="B33:C33"/>
    <mergeCell ref="F33:J39"/>
    <mergeCell ref="B41:D41"/>
    <mergeCell ref="F41:J44"/>
  </mergeCells>
  <phoneticPr fontId="20" type="noConversion"/>
  <pageMargins left="0.23611111111111099" right="0.23611111111111099" top="0.74791666666666701" bottom="0.74861111111111101" header="0.51180555555555496" footer="0.31527777777777799"/>
  <pageSetup paperSize="9" firstPageNumber="0" orientation="landscape" horizontalDpi="300" verticalDpi="300" r:id="rId1"/>
  <headerFooter>
    <oddFooter>&amp;L&amp;D&amp;C&amp;F, &amp;A&amp;R&amp;P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L75"/>
  <sheetViews>
    <sheetView zoomScaleNormal="100" workbookViewId="0"/>
  </sheetViews>
  <sheetFormatPr baseColWidth="10" defaultColWidth="9.109375" defaultRowHeight="14.4" x14ac:dyDescent="0.3"/>
  <cols>
    <col min="1" max="1" width="6.5546875" customWidth="1"/>
    <col min="2" max="2" width="31.109375" customWidth="1"/>
    <col min="3" max="3" width="5" customWidth="1"/>
    <col min="4" max="4" width="11.6640625" customWidth="1"/>
    <col min="5" max="5" width="10.44140625" customWidth="1"/>
    <col min="6" max="7" width="12.109375" customWidth="1"/>
    <col min="8" max="8" width="20.109375" customWidth="1"/>
    <col min="9" max="9" width="11.5546875" customWidth="1"/>
    <col min="10" max="1023" width="8.44140625" customWidth="1"/>
    <col min="1024" max="1025" width="9.109375" customWidth="1"/>
  </cols>
  <sheetData>
    <row r="1" spans="1:246" s="6" customFormat="1" ht="12.75" customHeight="1" x14ac:dyDescent="0.3">
      <c r="A1" s="94"/>
      <c r="B1" s="94"/>
      <c r="C1" s="94"/>
      <c r="D1" s="94"/>
      <c r="E1" s="94"/>
      <c r="F1" s="94"/>
      <c r="G1" s="94"/>
      <c r="H1" s="94"/>
      <c r="K1" s="4"/>
      <c r="N1" s="7"/>
      <c r="S1" s="4"/>
      <c r="V1" s="7"/>
      <c r="AA1" s="4"/>
      <c r="AD1" s="7"/>
      <c r="AI1" s="4"/>
      <c r="AL1" s="7"/>
      <c r="AQ1" s="4"/>
      <c r="AT1" s="7"/>
      <c r="AY1" s="4"/>
      <c r="BB1" s="7"/>
      <c r="BG1" s="4"/>
      <c r="BJ1" s="7"/>
      <c r="BO1" s="4"/>
      <c r="BR1" s="7"/>
      <c r="BW1" s="4"/>
      <c r="BZ1" s="7"/>
      <c r="CE1" s="4"/>
      <c r="CH1" s="7"/>
      <c r="CM1" s="4"/>
      <c r="CP1" s="7"/>
      <c r="CU1" s="4"/>
      <c r="CX1" s="7"/>
      <c r="DC1" s="4"/>
      <c r="DF1" s="7"/>
      <c r="DK1" s="4"/>
      <c r="DN1" s="7"/>
      <c r="DS1" s="4"/>
      <c r="DV1" s="7"/>
      <c r="EA1" s="4"/>
      <c r="ED1" s="7"/>
      <c r="EI1" s="4"/>
      <c r="EL1" s="7"/>
      <c r="EQ1" s="4"/>
      <c r="ET1" s="7"/>
      <c r="EY1" s="4"/>
      <c r="FB1" s="7"/>
      <c r="FG1" s="4"/>
      <c r="FJ1" s="7"/>
      <c r="FO1" s="4"/>
      <c r="FR1" s="7"/>
      <c r="FW1" s="4"/>
      <c r="FZ1" s="7"/>
      <c r="GE1" s="4"/>
      <c r="GH1" s="7"/>
      <c r="GM1" s="4"/>
      <c r="GP1" s="7"/>
      <c r="GU1" s="4"/>
      <c r="GX1" s="7"/>
      <c r="HC1" s="4"/>
      <c r="HF1" s="7"/>
      <c r="HK1" s="4"/>
      <c r="HN1" s="7"/>
      <c r="HS1" s="4"/>
      <c r="HV1" s="7"/>
      <c r="IA1" s="4"/>
      <c r="ID1" s="7"/>
      <c r="II1" s="4"/>
      <c r="IL1" s="7"/>
    </row>
    <row r="2" spans="1:246" s="9" customFormat="1" ht="26.25" customHeight="1" x14ac:dyDescent="0.3">
      <c r="A2" s="95"/>
      <c r="B2" s="107" t="s">
        <v>39</v>
      </c>
      <c r="C2" s="107"/>
      <c r="D2" s="107"/>
      <c r="E2" s="107"/>
      <c r="F2" s="107"/>
      <c r="G2" s="107"/>
      <c r="H2" s="107"/>
      <c r="K2" s="8"/>
      <c r="N2" s="10"/>
      <c r="S2" s="8"/>
      <c r="V2" s="10"/>
      <c r="AA2" s="8"/>
      <c r="AD2" s="10"/>
      <c r="AI2" s="8"/>
      <c r="AL2" s="10"/>
      <c r="AQ2" s="8"/>
      <c r="AT2" s="10"/>
      <c r="AY2" s="8"/>
      <c r="BB2" s="10"/>
      <c r="BG2" s="8"/>
      <c r="BJ2" s="10"/>
      <c r="BO2" s="8"/>
      <c r="BR2" s="10"/>
      <c r="BW2" s="8"/>
      <c r="BZ2" s="10"/>
      <c r="CE2" s="8"/>
      <c r="CH2" s="10"/>
      <c r="CM2" s="8"/>
      <c r="CP2" s="10"/>
      <c r="CU2" s="8"/>
      <c r="CX2" s="10"/>
      <c r="DC2" s="8"/>
      <c r="DF2" s="10"/>
      <c r="DK2" s="8"/>
      <c r="DN2" s="10"/>
      <c r="DS2" s="8"/>
      <c r="DV2" s="10"/>
      <c r="EA2" s="8"/>
      <c r="ED2" s="10"/>
      <c r="EI2" s="8"/>
      <c r="EL2" s="10"/>
      <c r="EQ2" s="8"/>
      <c r="ET2" s="10"/>
      <c r="EY2" s="8"/>
      <c r="FB2" s="10"/>
      <c r="FG2" s="8"/>
      <c r="FJ2" s="10"/>
      <c r="FO2" s="8"/>
      <c r="FR2" s="10"/>
      <c r="FW2" s="8"/>
      <c r="FZ2" s="10"/>
      <c r="GE2" s="8"/>
      <c r="GH2" s="10"/>
      <c r="GM2" s="8"/>
      <c r="GP2" s="10"/>
      <c r="GU2" s="8"/>
      <c r="GX2" s="10"/>
      <c r="HC2" s="8"/>
      <c r="HF2" s="10"/>
      <c r="HK2" s="8"/>
      <c r="HN2" s="10"/>
      <c r="HS2" s="8"/>
      <c r="HV2" s="10"/>
      <c r="IA2" s="8"/>
      <c r="ID2" s="10"/>
      <c r="II2" s="8"/>
      <c r="IL2" s="10"/>
    </row>
    <row r="3" spans="1:246" ht="15" customHeight="1" x14ac:dyDescent="0.3">
      <c r="A3" s="95"/>
      <c r="B3" s="96"/>
      <c r="C3" s="96"/>
      <c r="D3" s="96"/>
      <c r="E3" s="96"/>
      <c r="F3" s="96"/>
      <c r="G3" s="96"/>
      <c r="H3" s="96"/>
      <c r="K3" s="8"/>
      <c r="N3" s="10"/>
      <c r="S3" s="8"/>
      <c r="V3" s="10"/>
      <c r="AA3" s="8"/>
      <c r="AD3" s="10"/>
      <c r="AI3" s="8"/>
      <c r="AL3" s="10"/>
      <c r="AQ3" s="8"/>
      <c r="AT3" s="10"/>
      <c r="AY3" s="8"/>
      <c r="BB3" s="10"/>
      <c r="BG3" s="8"/>
      <c r="BJ3" s="10"/>
      <c r="BO3" s="8"/>
      <c r="BR3" s="10"/>
      <c r="BW3" s="8"/>
      <c r="BZ3" s="10"/>
      <c r="CE3" s="8"/>
      <c r="CH3" s="10"/>
      <c r="CM3" s="8"/>
      <c r="CP3" s="10"/>
      <c r="CU3" s="8"/>
      <c r="CX3" s="10"/>
      <c r="DC3" s="8"/>
      <c r="DF3" s="10"/>
      <c r="DK3" s="8"/>
      <c r="DN3" s="10"/>
      <c r="DS3" s="8"/>
      <c r="DV3" s="10"/>
      <c r="EA3" s="8"/>
      <c r="ED3" s="10"/>
      <c r="EI3" s="8"/>
      <c r="EL3" s="10"/>
      <c r="EQ3" s="8"/>
      <c r="ET3" s="10"/>
      <c r="EY3" s="8"/>
      <c r="FB3" s="10"/>
      <c r="FG3" s="8"/>
      <c r="FJ3" s="10"/>
      <c r="FO3" s="8"/>
      <c r="FR3" s="10"/>
      <c r="FW3" s="8"/>
      <c r="FZ3" s="10"/>
      <c r="GE3" s="8"/>
      <c r="GH3" s="10"/>
      <c r="GM3" s="8"/>
      <c r="GP3" s="10"/>
      <c r="GU3" s="8"/>
      <c r="GX3" s="10"/>
      <c r="HC3" s="8"/>
      <c r="HF3" s="10"/>
      <c r="HK3" s="8"/>
      <c r="HN3" s="10"/>
      <c r="HS3" s="8"/>
      <c r="HV3" s="10"/>
      <c r="IA3" s="8"/>
      <c r="ID3" s="10"/>
      <c r="II3" s="8"/>
      <c r="IL3" s="10"/>
    </row>
    <row r="4" spans="1:246" ht="29.1" customHeight="1" x14ac:dyDescent="0.3">
      <c r="A4" s="95"/>
      <c r="B4" s="108" t="s">
        <v>93</v>
      </c>
      <c r="C4" s="108"/>
      <c r="D4" s="108"/>
      <c r="E4" s="108"/>
      <c r="F4" s="108"/>
      <c r="G4" s="108"/>
      <c r="H4" s="108"/>
      <c r="K4" s="8"/>
      <c r="N4" s="10"/>
      <c r="S4" s="8"/>
      <c r="V4" s="10"/>
      <c r="AA4" s="8"/>
      <c r="AD4" s="10"/>
      <c r="AI4" s="8"/>
      <c r="AL4" s="10"/>
      <c r="AQ4" s="8"/>
      <c r="AT4" s="10"/>
      <c r="AY4" s="8"/>
      <c r="BB4" s="10"/>
      <c r="BG4" s="8"/>
      <c r="BJ4" s="10"/>
      <c r="BO4" s="8"/>
      <c r="BR4" s="10"/>
      <c r="BW4" s="8"/>
      <c r="BZ4" s="10"/>
      <c r="CE4" s="8"/>
      <c r="CH4" s="10"/>
      <c r="CM4" s="8"/>
      <c r="CP4" s="10"/>
      <c r="CU4" s="8"/>
      <c r="CX4" s="10"/>
      <c r="DC4" s="8"/>
      <c r="DF4" s="10"/>
      <c r="DK4" s="8"/>
      <c r="DN4" s="10"/>
      <c r="DS4" s="8"/>
      <c r="DV4" s="10"/>
      <c r="EA4" s="8"/>
      <c r="ED4" s="10"/>
      <c r="EI4" s="8"/>
      <c r="EL4" s="10"/>
      <c r="EQ4" s="8"/>
      <c r="ET4" s="10"/>
      <c r="EY4" s="8"/>
      <c r="FB4" s="10"/>
      <c r="FG4" s="8"/>
      <c r="FJ4" s="10"/>
      <c r="FO4" s="8"/>
      <c r="FR4" s="10"/>
      <c r="FW4" s="8"/>
      <c r="FZ4" s="10"/>
      <c r="GE4" s="8"/>
      <c r="GH4" s="10"/>
      <c r="GM4" s="8"/>
      <c r="GP4" s="10"/>
      <c r="GU4" s="8"/>
      <c r="GX4" s="10"/>
      <c r="HC4" s="8"/>
      <c r="HF4" s="10"/>
      <c r="HK4" s="8"/>
      <c r="HN4" s="10"/>
      <c r="HS4" s="8"/>
      <c r="HV4" s="10"/>
      <c r="IA4" s="8"/>
      <c r="ID4" s="10"/>
      <c r="II4" s="8"/>
      <c r="IL4" s="10"/>
    </row>
    <row r="5" spans="1:246" ht="15" customHeight="1" x14ac:dyDescent="0.3">
      <c r="A5" s="95"/>
      <c r="B5" s="14"/>
      <c r="C5" s="15" t="s">
        <v>3</v>
      </c>
      <c r="D5" s="16" t="s">
        <v>4</v>
      </c>
      <c r="E5" s="16" t="s">
        <v>5</v>
      </c>
      <c r="F5" s="16" t="s">
        <v>6</v>
      </c>
      <c r="G5" s="16" t="s">
        <v>40</v>
      </c>
      <c r="H5" s="17" t="s">
        <v>7</v>
      </c>
      <c r="K5" s="8"/>
      <c r="N5" s="10"/>
      <c r="S5" s="8"/>
      <c r="V5" s="10"/>
      <c r="AA5" s="8"/>
      <c r="AD5" s="10"/>
      <c r="AI5" s="8"/>
      <c r="AL5" s="10"/>
      <c r="AQ5" s="8"/>
      <c r="AT5" s="10"/>
      <c r="AY5" s="8"/>
      <c r="BB5" s="10"/>
      <c r="BG5" s="8"/>
      <c r="BJ5" s="10"/>
      <c r="BO5" s="8"/>
      <c r="BR5" s="10"/>
      <c r="BW5" s="8"/>
      <c r="BZ5" s="10"/>
      <c r="CE5" s="8"/>
      <c r="CH5" s="10"/>
      <c r="CM5" s="8"/>
      <c r="CP5" s="10"/>
      <c r="CU5" s="8"/>
      <c r="CX5" s="10"/>
      <c r="DC5" s="8"/>
      <c r="DF5" s="10"/>
      <c r="DK5" s="8"/>
      <c r="DN5" s="10"/>
      <c r="DS5" s="8"/>
      <c r="DV5" s="10"/>
      <c r="EA5" s="8"/>
      <c r="ED5" s="10"/>
      <c r="EI5" s="8"/>
      <c r="EL5" s="10"/>
      <c r="EQ5" s="8"/>
      <c r="ET5" s="10"/>
      <c r="EY5" s="8"/>
      <c r="FB5" s="10"/>
      <c r="FG5" s="8"/>
      <c r="FJ5" s="10"/>
      <c r="FO5" s="8"/>
      <c r="FR5" s="10"/>
      <c r="FW5" s="8"/>
      <c r="FZ5" s="10"/>
      <c r="GE5" s="8"/>
      <c r="GH5" s="10"/>
      <c r="GM5" s="8"/>
      <c r="GP5" s="10"/>
      <c r="GU5" s="8"/>
      <c r="GX5" s="10"/>
      <c r="HC5" s="8"/>
      <c r="HF5" s="10"/>
      <c r="HK5" s="8"/>
      <c r="HN5" s="10"/>
      <c r="HS5" s="8"/>
      <c r="HV5" s="10"/>
      <c r="IA5" s="8"/>
      <c r="ID5" s="10"/>
      <c r="II5" s="8"/>
      <c r="IL5" s="10"/>
    </row>
    <row r="6" spans="1:246" ht="15" customHeight="1" x14ac:dyDescent="0.3">
      <c r="A6" s="95"/>
      <c r="B6" s="18" t="s">
        <v>8</v>
      </c>
      <c r="C6" s="19">
        <f>SUM(C7:C12)</f>
        <v>65</v>
      </c>
      <c r="D6" s="20">
        <f>SUM(D7:D12)</f>
        <v>1743.33</v>
      </c>
      <c r="E6" s="20">
        <f>+D6/C6</f>
        <v>26.820461538461537</v>
      </c>
      <c r="F6" s="21">
        <v>0.15</v>
      </c>
      <c r="G6" s="21"/>
      <c r="H6" s="22">
        <f>ROUND(D6*(1-F6)*(1-G6),-1)</f>
        <v>1480</v>
      </c>
      <c r="K6" s="8"/>
      <c r="N6" s="10"/>
      <c r="S6" s="8"/>
      <c r="V6" s="10"/>
      <c r="AA6" s="8"/>
      <c r="AD6" s="10"/>
      <c r="AI6" s="8"/>
      <c r="AL6" s="10"/>
      <c r="AQ6" s="8"/>
      <c r="AT6" s="10"/>
      <c r="AY6" s="8"/>
      <c r="BB6" s="10"/>
      <c r="BG6" s="8"/>
      <c r="BJ6" s="10"/>
      <c r="BO6" s="8"/>
      <c r="BR6" s="10"/>
      <c r="BW6" s="8"/>
      <c r="BZ6" s="10"/>
      <c r="CE6" s="8"/>
      <c r="CH6" s="10"/>
      <c r="CM6" s="8"/>
      <c r="CP6" s="10"/>
      <c r="CU6" s="8"/>
      <c r="CX6" s="10"/>
      <c r="DC6" s="8"/>
      <c r="DF6" s="10"/>
      <c r="DK6" s="8"/>
      <c r="DN6" s="10"/>
      <c r="DS6" s="8"/>
      <c r="DV6" s="10"/>
      <c r="EA6" s="8"/>
      <c r="ED6" s="10"/>
      <c r="EI6" s="8"/>
      <c r="EL6" s="10"/>
      <c r="EQ6" s="8"/>
      <c r="ET6" s="10"/>
      <c r="EY6" s="8"/>
      <c r="FB6" s="10"/>
      <c r="FG6" s="8"/>
      <c r="FJ6" s="10"/>
      <c r="FO6" s="8"/>
      <c r="FR6" s="10"/>
      <c r="FW6" s="8"/>
      <c r="FZ6" s="10"/>
      <c r="GE6" s="8"/>
      <c r="GH6" s="10"/>
      <c r="GM6" s="8"/>
      <c r="GP6" s="10"/>
      <c r="GU6" s="8"/>
      <c r="GX6" s="10"/>
      <c r="HC6" s="8"/>
      <c r="HF6" s="10"/>
      <c r="HK6" s="8"/>
      <c r="HN6" s="10"/>
      <c r="HS6" s="8"/>
      <c r="HV6" s="10"/>
      <c r="IA6" s="8"/>
      <c r="ID6" s="10"/>
      <c r="II6" s="8"/>
      <c r="IL6" s="10"/>
    </row>
    <row r="7" spans="1:246" ht="15" customHeight="1" x14ac:dyDescent="0.3">
      <c r="A7" s="95"/>
      <c r="B7" s="23" t="s">
        <v>9</v>
      </c>
      <c r="C7" s="24">
        <v>10</v>
      </c>
      <c r="D7" s="25">
        <v>290.97000000000003</v>
      </c>
      <c r="E7" s="25">
        <f t="shared" ref="E7:E12" si="0">+D7/+C7</f>
        <v>29.097000000000001</v>
      </c>
      <c r="F7" s="26">
        <v>0.1</v>
      </c>
      <c r="G7" s="26"/>
      <c r="H7" s="27">
        <f t="shared" ref="H7:H12" si="1">(ROUND(D7*(1-F7)*(1-G7),-1))</f>
        <v>260</v>
      </c>
      <c r="K7" s="8"/>
      <c r="N7" s="10"/>
      <c r="S7" s="8"/>
      <c r="V7" s="10"/>
      <c r="AA7" s="8"/>
      <c r="AD7" s="10"/>
      <c r="AI7" s="8"/>
      <c r="AL7" s="10"/>
      <c r="AQ7" s="8"/>
      <c r="AT7" s="10"/>
      <c r="AY7" s="8"/>
      <c r="BB7" s="10"/>
      <c r="BG7" s="8"/>
      <c r="BJ7" s="10"/>
      <c r="BO7" s="8"/>
      <c r="BR7" s="10"/>
      <c r="BW7" s="8"/>
      <c r="BZ7" s="10"/>
      <c r="CE7" s="8"/>
      <c r="CH7" s="10"/>
      <c r="CM7" s="8"/>
      <c r="CP7" s="10"/>
      <c r="CU7" s="8"/>
      <c r="CX7" s="10"/>
      <c r="DC7" s="8"/>
      <c r="DF7" s="10"/>
      <c r="DK7" s="8"/>
      <c r="DN7" s="10"/>
      <c r="DS7" s="8"/>
      <c r="DV7" s="10"/>
      <c r="EA7" s="8"/>
      <c r="ED7" s="10"/>
      <c r="EI7" s="8"/>
      <c r="EL7" s="10"/>
      <c r="EQ7" s="8"/>
      <c r="ET7" s="10"/>
      <c r="EY7" s="8"/>
      <c r="FB7" s="10"/>
      <c r="FG7" s="8"/>
      <c r="FJ7" s="10"/>
      <c r="FO7" s="8"/>
      <c r="FR7" s="10"/>
      <c r="FW7" s="8"/>
      <c r="FZ7" s="10"/>
      <c r="GE7" s="8"/>
      <c r="GH7" s="10"/>
      <c r="GM7" s="8"/>
      <c r="GP7" s="10"/>
      <c r="GU7" s="8"/>
      <c r="GX7" s="10"/>
      <c r="HC7" s="8"/>
      <c r="HF7" s="10"/>
      <c r="HK7" s="8"/>
      <c r="HN7" s="10"/>
      <c r="HS7" s="8"/>
      <c r="HV7" s="10"/>
      <c r="IA7" s="8"/>
      <c r="ID7" s="10"/>
      <c r="II7" s="8"/>
      <c r="IL7" s="10"/>
    </row>
    <row r="8" spans="1:246" ht="15" customHeight="1" x14ac:dyDescent="0.3">
      <c r="A8" s="95"/>
      <c r="B8" s="23" t="s">
        <v>10</v>
      </c>
      <c r="C8" s="24">
        <v>10</v>
      </c>
      <c r="D8" s="25">
        <v>287.64</v>
      </c>
      <c r="E8" s="25">
        <f t="shared" si="0"/>
        <v>28.763999999999999</v>
      </c>
      <c r="F8" s="26">
        <v>0.1</v>
      </c>
      <c r="G8" s="26"/>
      <c r="H8" s="27">
        <f t="shared" si="1"/>
        <v>260</v>
      </c>
      <c r="K8" s="8"/>
      <c r="N8" s="10"/>
      <c r="S8" s="8"/>
      <c r="V8" s="10"/>
      <c r="AA8" s="8"/>
      <c r="AD8" s="10"/>
      <c r="AI8" s="8"/>
      <c r="AL8" s="10"/>
      <c r="AQ8" s="8"/>
      <c r="AT8" s="10"/>
      <c r="AY8" s="8"/>
      <c r="BB8" s="10"/>
      <c r="BG8" s="8"/>
      <c r="BJ8" s="10"/>
      <c r="BO8" s="8"/>
      <c r="BR8" s="10"/>
      <c r="BW8" s="8"/>
      <c r="BZ8" s="10"/>
      <c r="CE8" s="8"/>
      <c r="CH8" s="10"/>
      <c r="CM8" s="8"/>
      <c r="CP8" s="10"/>
      <c r="CU8" s="8"/>
      <c r="CX8" s="10"/>
      <c r="DC8" s="8"/>
      <c r="DF8" s="10"/>
      <c r="DK8" s="8"/>
      <c r="DN8" s="10"/>
      <c r="DS8" s="8"/>
      <c r="DV8" s="10"/>
      <c r="EA8" s="8"/>
      <c r="ED8" s="10"/>
      <c r="EI8" s="8"/>
      <c r="EL8" s="10"/>
      <c r="EQ8" s="8"/>
      <c r="ET8" s="10"/>
      <c r="EY8" s="8"/>
      <c r="FB8" s="10"/>
      <c r="FG8" s="8"/>
      <c r="FJ8" s="10"/>
      <c r="FO8" s="8"/>
      <c r="FR8" s="10"/>
      <c r="FW8" s="8"/>
      <c r="FZ8" s="10"/>
      <c r="GE8" s="8"/>
      <c r="GH8" s="10"/>
      <c r="GM8" s="8"/>
      <c r="GP8" s="10"/>
      <c r="GU8" s="8"/>
      <c r="GX8" s="10"/>
      <c r="HC8" s="8"/>
      <c r="HF8" s="10"/>
      <c r="HK8" s="8"/>
      <c r="HN8" s="10"/>
      <c r="HS8" s="8"/>
      <c r="HV8" s="10"/>
      <c r="IA8" s="8"/>
      <c r="ID8" s="10"/>
      <c r="II8" s="8"/>
      <c r="IL8" s="10"/>
    </row>
    <row r="9" spans="1:246" ht="15" customHeight="1" x14ac:dyDescent="0.3">
      <c r="A9" s="95"/>
      <c r="B9" s="23" t="s">
        <v>11</v>
      </c>
      <c r="C9" s="24">
        <v>10</v>
      </c>
      <c r="D9" s="25">
        <v>287.64</v>
      </c>
      <c r="E9" s="25">
        <f t="shared" si="0"/>
        <v>28.763999999999999</v>
      </c>
      <c r="F9" s="26">
        <v>0.1</v>
      </c>
      <c r="G9" s="26"/>
      <c r="H9" s="27">
        <f t="shared" si="1"/>
        <v>260</v>
      </c>
      <c r="K9" s="8"/>
      <c r="N9" s="10"/>
      <c r="S9" s="8"/>
      <c r="V9" s="10"/>
      <c r="AA9" s="8"/>
      <c r="AD9" s="10"/>
      <c r="AI9" s="8"/>
      <c r="AL9" s="10"/>
      <c r="AQ9" s="8"/>
      <c r="AT9" s="10"/>
      <c r="AY9" s="8"/>
      <c r="BB9" s="10"/>
      <c r="BG9" s="8"/>
      <c r="BJ9" s="10"/>
      <c r="BO9" s="8"/>
      <c r="BR9" s="10"/>
      <c r="BW9" s="8"/>
      <c r="BZ9" s="10"/>
      <c r="CE9" s="8"/>
      <c r="CH9" s="10"/>
      <c r="CM9" s="8"/>
      <c r="CP9" s="10"/>
      <c r="CU9" s="8"/>
      <c r="CX9" s="10"/>
      <c r="DC9" s="8"/>
      <c r="DF9" s="10"/>
      <c r="DK9" s="8"/>
      <c r="DN9" s="10"/>
      <c r="DS9" s="8"/>
      <c r="DV9" s="10"/>
      <c r="EA9" s="8"/>
      <c r="ED9" s="10"/>
      <c r="EI9" s="8"/>
      <c r="EL9" s="10"/>
      <c r="EQ9" s="8"/>
      <c r="ET9" s="10"/>
      <c r="EY9" s="8"/>
      <c r="FB9" s="10"/>
      <c r="FG9" s="8"/>
      <c r="FJ9" s="10"/>
      <c r="FO9" s="8"/>
      <c r="FR9" s="10"/>
      <c r="FW9" s="8"/>
      <c r="FZ9" s="10"/>
      <c r="GE9" s="8"/>
      <c r="GH9" s="10"/>
      <c r="GM9" s="8"/>
      <c r="GP9" s="10"/>
      <c r="GU9" s="8"/>
      <c r="GX9" s="10"/>
      <c r="HC9" s="8"/>
      <c r="HF9" s="10"/>
      <c r="HK9" s="8"/>
      <c r="HN9" s="10"/>
      <c r="HS9" s="8"/>
      <c r="HV9" s="10"/>
      <c r="IA9" s="8"/>
      <c r="ID9" s="10"/>
      <c r="II9" s="8"/>
      <c r="IL9" s="10"/>
    </row>
    <row r="10" spans="1:246" ht="15" customHeight="1" x14ac:dyDescent="0.3">
      <c r="A10" s="95"/>
      <c r="B10" s="23" t="s">
        <v>12</v>
      </c>
      <c r="C10" s="24">
        <v>10</v>
      </c>
      <c r="D10" s="25">
        <v>285.66000000000003</v>
      </c>
      <c r="E10" s="25">
        <f t="shared" si="0"/>
        <v>28.566000000000003</v>
      </c>
      <c r="F10" s="26">
        <v>0.1</v>
      </c>
      <c r="G10" s="26"/>
      <c r="H10" s="27">
        <f t="shared" si="1"/>
        <v>260</v>
      </c>
      <c r="K10" s="8"/>
      <c r="N10" s="10"/>
      <c r="S10" s="8"/>
      <c r="V10" s="10"/>
      <c r="AA10" s="8"/>
      <c r="AD10" s="10"/>
      <c r="AI10" s="8"/>
      <c r="AL10" s="10"/>
      <c r="AQ10" s="8"/>
      <c r="AT10" s="10"/>
      <c r="AY10" s="8"/>
      <c r="BB10" s="10"/>
      <c r="BG10" s="8"/>
      <c r="BJ10" s="10"/>
      <c r="BO10" s="8"/>
      <c r="BR10" s="10"/>
      <c r="BW10" s="8"/>
      <c r="BZ10" s="10"/>
      <c r="CE10" s="8"/>
      <c r="CH10" s="10"/>
      <c r="CM10" s="8"/>
      <c r="CP10" s="10"/>
      <c r="CU10" s="8"/>
      <c r="CX10" s="10"/>
      <c r="DC10" s="8"/>
      <c r="DF10" s="10"/>
      <c r="DK10" s="8"/>
      <c r="DN10" s="10"/>
      <c r="DS10" s="8"/>
      <c r="DV10" s="10"/>
      <c r="EA10" s="8"/>
      <c r="ED10" s="10"/>
      <c r="EI10" s="8"/>
      <c r="EL10" s="10"/>
      <c r="EQ10" s="8"/>
      <c r="ET10" s="10"/>
      <c r="EY10" s="8"/>
      <c r="FB10" s="10"/>
      <c r="FG10" s="8"/>
      <c r="FJ10" s="10"/>
      <c r="FO10" s="8"/>
      <c r="FR10" s="10"/>
      <c r="FW10" s="8"/>
      <c r="FZ10" s="10"/>
      <c r="GE10" s="8"/>
      <c r="GH10" s="10"/>
      <c r="GM10" s="8"/>
      <c r="GP10" s="10"/>
      <c r="GU10" s="8"/>
      <c r="GX10" s="10"/>
      <c r="HC10" s="8"/>
      <c r="HF10" s="10"/>
      <c r="HK10" s="8"/>
      <c r="HN10" s="10"/>
      <c r="HS10" s="8"/>
      <c r="HV10" s="10"/>
      <c r="IA10" s="8"/>
      <c r="ID10" s="10"/>
      <c r="II10" s="8"/>
      <c r="IL10" s="10"/>
    </row>
    <row r="11" spans="1:246" ht="15" customHeight="1" x14ac:dyDescent="0.3">
      <c r="A11" s="95"/>
      <c r="B11" s="23" t="s">
        <v>13</v>
      </c>
      <c r="C11" s="24">
        <v>10</v>
      </c>
      <c r="D11" s="25">
        <v>278.64999999999998</v>
      </c>
      <c r="E11" s="25">
        <f t="shared" si="0"/>
        <v>27.864999999999998</v>
      </c>
      <c r="F11" s="26">
        <v>0.1</v>
      </c>
      <c r="G11" s="26"/>
      <c r="H11" s="27">
        <f t="shared" si="1"/>
        <v>250</v>
      </c>
      <c r="K11" s="8"/>
      <c r="N11" s="10"/>
      <c r="S11" s="8"/>
      <c r="V11" s="10"/>
      <c r="AA11" s="8"/>
      <c r="AD11" s="10"/>
      <c r="AI11" s="8"/>
      <c r="AL11" s="10"/>
      <c r="AQ11" s="8"/>
      <c r="AT11" s="10"/>
      <c r="AY11" s="8"/>
      <c r="BB11" s="10"/>
      <c r="BG11" s="8"/>
      <c r="BJ11" s="10"/>
      <c r="BO11" s="8"/>
      <c r="BR11" s="10"/>
      <c r="BW11" s="8"/>
      <c r="BZ11" s="10"/>
      <c r="CE11" s="8"/>
      <c r="CH11" s="10"/>
      <c r="CM11" s="8"/>
      <c r="CP11" s="10"/>
      <c r="CU11" s="8"/>
      <c r="CX11" s="10"/>
      <c r="DC11" s="8"/>
      <c r="DF11" s="10"/>
      <c r="DK11" s="8"/>
      <c r="DN11" s="10"/>
      <c r="DS11" s="8"/>
      <c r="DV11" s="10"/>
      <c r="EA11" s="8"/>
      <c r="ED11" s="10"/>
      <c r="EI11" s="8"/>
      <c r="EL11" s="10"/>
      <c r="EQ11" s="8"/>
      <c r="ET11" s="10"/>
      <c r="EY11" s="8"/>
      <c r="FB11" s="10"/>
      <c r="FG11" s="8"/>
      <c r="FJ11" s="10"/>
      <c r="FO11" s="8"/>
      <c r="FR11" s="10"/>
      <c r="FW11" s="8"/>
      <c r="FZ11" s="10"/>
      <c r="GE11" s="8"/>
      <c r="GH11" s="10"/>
      <c r="GM11" s="8"/>
      <c r="GP11" s="10"/>
      <c r="GU11" s="8"/>
      <c r="GX11" s="10"/>
      <c r="HC11" s="8"/>
      <c r="HF11" s="10"/>
      <c r="HK11" s="8"/>
      <c r="HN11" s="10"/>
      <c r="HS11" s="8"/>
      <c r="HV11" s="10"/>
      <c r="IA11" s="8"/>
      <c r="ID11" s="10"/>
      <c r="II11" s="8"/>
      <c r="IL11" s="10"/>
    </row>
    <row r="12" spans="1:246" ht="15" customHeight="1" x14ac:dyDescent="0.3">
      <c r="A12" s="95"/>
      <c r="B12" s="23" t="s">
        <v>14</v>
      </c>
      <c r="C12" s="24">
        <v>15</v>
      </c>
      <c r="D12" s="25">
        <v>312.77</v>
      </c>
      <c r="E12" s="25">
        <f t="shared" si="0"/>
        <v>20.851333333333333</v>
      </c>
      <c r="F12" s="26">
        <v>0.1</v>
      </c>
      <c r="G12" s="26"/>
      <c r="H12" s="27">
        <f t="shared" si="1"/>
        <v>280</v>
      </c>
      <c r="K12" s="8"/>
      <c r="N12" s="10"/>
      <c r="S12" s="8"/>
      <c r="V12" s="10"/>
      <c r="AA12" s="8"/>
      <c r="AD12" s="10"/>
      <c r="AI12" s="8"/>
      <c r="AL12" s="10"/>
      <c r="AQ12" s="8"/>
      <c r="AT12" s="10"/>
      <c r="AY12" s="8"/>
      <c r="BB12" s="10"/>
      <c r="BG12" s="8"/>
      <c r="BJ12" s="10"/>
      <c r="BO12" s="8"/>
      <c r="BR12" s="10"/>
      <c r="BW12" s="8"/>
      <c r="BZ12" s="10"/>
      <c r="CE12" s="8"/>
      <c r="CH12" s="10"/>
      <c r="CM12" s="8"/>
      <c r="CP12" s="10"/>
      <c r="CU12" s="8"/>
      <c r="CX12" s="10"/>
      <c r="DC12" s="8"/>
      <c r="DF12" s="10"/>
      <c r="DK12" s="8"/>
      <c r="DN12" s="10"/>
      <c r="DS12" s="8"/>
      <c r="DV12" s="10"/>
      <c r="EA12" s="8"/>
      <c r="ED12" s="10"/>
      <c r="EI12" s="8"/>
      <c r="EL12" s="10"/>
      <c r="EQ12" s="8"/>
      <c r="ET12" s="10"/>
      <c r="EY12" s="8"/>
      <c r="FB12" s="10"/>
      <c r="FG12" s="8"/>
      <c r="FJ12" s="10"/>
      <c r="FO12" s="8"/>
      <c r="FR12" s="10"/>
      <c r="FW12" s="8"/>
      <c r="FZ12" s="10"/>
      <c r="GE12" s="8"/>
      <c r="GH12" s="10"/>
      <c r="GM12" s="8"/>
      <c r="GP12" s="10"/>
      <c r="GU12" s="8"/>
      <c r="GX12" s="10"/>
      <c r="HC12" s="8"/>
      <c r="HF12" s="10"/>
      <c r="HK12" s="8"/>
      <c r="HN12" s="10"/>
      <c r="HS12" s="8"/>
      <c r="HV12" s="10"/>
      <c r="IA12" s="8"/>
      <c r="ID12" s="10"/>
      <c r="II12" s="8"/>
      <c r="IL12" s="10"/>
    </row>
    <row r="13" spans="1:246" ht="15" customHeight="1" x14ac:dyDescent="0.3">
      <c r="A13" s="95"/>
      <c r="B13" s="32" t="s">
        <v>15</v>
      </c>
      <c r="C13" s="33">
        <f>SUM(C14:C17)</f>
        <v>40</v>
      </c>
      <c r="D13" s="34">
        <f>SUM(D14:D17)</f>
        <v>1013.43</v>
      </c>
      <c r="E13" s="34">
        <f t="shared" ref="E13:E20" si="2">+D13/C13</f>
        <v>25.335749999999997</v>
      </c>
      <c r="F13" s="35">
        <f>+F6</f>
        <v>0.15</v>
      </c>
      <c r="G13" s="35"/>
      <c r="H13" s="36">
        <f t="shared" ref="H13:H20" si="3">ROUND(D13*(1-F13)*(1-G13),-1)</f>
        <v>860</v>
      </c>
      <c r="K13" s="8"/>
      <c r="N13" s="10"/>
      <c r="S13" s="8"/>
      <c r="V13" s="10"/>
      <c r="AA13" s="8"/>
      <c r="AD13" s="10"/>
      <c r="AI13" s="8"/>
      <c r="AL13" s="10"/>
      <c r="AQ13" s="8"/>
      <c r="AT13" s="10"/>
      <c r="AY13" s="8"/>
      <c r="BB13" s="10"/>
      <c r="BG13" s="8"/>
      <c r="BJ13" s="10"/>
      <c r="BO13" s="8"/>
      <c r="BR13" s="10"/>
      <c r="BW13" s="8"/>
      <c r="BZ13" s="10"/>
      <c r="CE13" s="8"/>
      <c r="CH13" s="10"/>
      <c r="CM13" s="8"/>
      <c r="CP13" s="10"/>
      <c r="CU13" s="8"/>
      <c r="CX13" s="10"/>
      <c r="DC13" s="8"/>
      <c r="DF13" s="10"/>
      <c r="DK13" s="8"/>
      <c r="DN13" s="10"/>
      <c r="DS13" s="8"/>
      <c r="DV13" s="10"/>
      <c r="EA13" s="8"/>
      <c r="ED13" s="10"/>
      <c r="EI13" s="8"/>
      <c r="EL13" s="10"/>
      <c r="EQ13" s="8"/>
      <c r="ET13" s="10"/>
      <c r="EY13" s="8"/>
      <c r="FB13" s="10"/>
      <c r="FG13" s="8"/>
      <c r="FJ13" s="10"/>
      <c r="FO13" s="8"/>
      <c r="FR13" s="10"/>
      <c r="FW13" s="8"/>
      <c r="FZ13" s="10"/>
      <c r="GE13" s="8"/>
      <c r="GH13" s="10"/>
      <c r="GM13" s="8"/>
      <c r="GP13" s="10"/>
      <c r="GU13" s="8"/>
      <c r="GX13" s="10"/>
      <c r="HC13" s="8"/>
      <c r="HF13" s="10"/>
      <c r="HK13" s="8"/>
      <c r="HN13" s="10"/>
      <c r="HS13" s="8"/>
      <c r="HV13" s="10"/>
      <c r="IA13" s="8"/>
      <c r="ID13" s="10"/>
      <c r="II13" s="8"/>
      <c r="IL13" s="10"/>
    </row>
    <row r="14" spans="1:246" ht="15" customHeight="1" x14ac:dyDescent="0.3">
      <c r="A14" s="95"/>
      <c r="B14" s="37" t="s">
        <v>16</v>
      </c>
      <c r="C14" s="38">
        <v>10</v>
      </c>
      <c r="D14" s="39">
        <v>251.67</v>
      </c>
      <c r="E14" s="39">
        <f t="shared" si="2"/>
        <v>25.166999999999998</v>
      </c>
      <c r="F14" s="40">
        <v>0.1</v>
      </c>
      <c r="G14" s="40"/>
      <c r="H14" s="41">
        <f t="shared" si="3"/>
        <v>230</v>
      </c>
      <c r="K14" s="8"/>
      <c r="N14" s="10"/>
      <c r="S14" s="8"/>
      <c r="V14" s="10"/>
      <c r="AA14" s="8"/>
      <c r="AD14" s="10"/>
      <c r="AI14" s="8"/>
      <c r="AL14" s="10"/>
      <c r="AQ14" s="8"/>
      <c r="AT14" s="10"/>
      <c r="AY14" s="8"/>
      <c r="BB14" s="10"/>
      <c r="BG14" s="8"/>
      <c r="BJ14" s="10"/>
      <c r="BO14" s="8"/>
      <c r="BR14" s="10"/>
      <c r="BW14" s="8"/>
      <c r="BZ14" s="10"/>
      <c r="CE14" s="8"/>
      <c r="CH14" s="10"/>
      <c r="CM14" s="8"/>
      <c r="CP14" s="10"/>
      <c r="CU14" s="8"/>
      <c r="CX14" s="10"/>
      <c r="DC14" s="8"/>
      <c r="DF14" s="10"/>
      <c r="DK14" s="8"/>
      <c r="DN14" s="10"/>
      <c r="DS14" s="8"/>
      <c r="DV14" s="10"/>
      <c r="EA14" s="8"/>
      <c r="ED14" s="10"/>
      <c r="EI14" s="8"/>
      <c r="EL14" s="10"/>
      <c r="EQ14" s="8"/>
      <c r="ET14" s="10"/>
      <c r="EY14" s="8"/>
      <c r="FB14" s="10"/>
      <c r="FG14" s="8"/>
      <c r="FJ14" s="10"/>
      <c r="FO14" s="8"/>
      <c r="FR14" s="10"/>
      <c r="FW14" s="8"/>
      <c r="FZ14" s="10"/>
      <c r="GE14" s="8"/>
      <c r="GH14" s="10"/>
      <c r="GM14" s="8"/>
      <c r="GP14" s="10"/>
      <c r="GU14" s="8"/>
      <c r="GX14" s="10"/>
      <c r="HC14" s="8"/>
      <c r="HF14" s="10"/>
      <c r="HK14" s="8"/>
      <c r="HN14" s="10"/>
      <c r="HS14" s="8"/>
      <c r="HV14" s="10"/>
      <c r="IA14" s="8"/>
      <c r="ID14" s="10"/>
      <c r="II14" s="8"/>
      <c r="IL14" s="10"/>
    </row>
    <row r="15" spans="1:246" ht="15" customHeight="1" x14ac:dyDescent="0.3">
      <c r="A15" s="95"/>
      <c r="B15" s="37" t="s">
        <v>17</v>
      </c>
      <c r="C15" s="38">
        <v>10</v>
      </c>
      <c r="D15" s="39">
        <v>285.39</v>
      </c>
      <c r="E15" s="39">
        <f t="shared" si="2"/>
        <v>28.538999999999998</v>
      </c>
      <c r="F15" s="40">
        <v>0.1</v>
      </c>
      <c r="G15" s="40"/>
      <c r="H15" s="41">
        <f t="shared" si="3"/>
        <v>260</v>
      </c>
      <c r="K15" s="8"/>
      <c r="N15" s="10"/>
      <c r="S15" s="8"/>
      <c r="V15" s="10"/>
      <c r="AA15" s="8"/>
      <c r="AD15" s="10"/>
      <c r="AI15" s="8"/>
      <c r="AL15" s="10"/>
      <c r="AQ15" s="8"/>
      <c r="AT15" s="10"/>
      <c r="AY15" s="8"/>
      <c r="BB15" s="10"/>
      <c r="BG15" s="8"/>
      <c r="BJ15" s="10"/>
      <c r="BO15" s="8"/>
      <c r="BR15" s="10"/>
      <c r="BW15" s="8"/>
      <c r="BZ15" s="10"/>
      <c r="CE15" s="8"/>
      <c r="CH15" s="10"/>
      <c r="CM15" s="8"/>
      <c r="CP15" s="10"/>
      <c r="CU15" s="8"/>
      <c r="CX15" s="10"/>
      <c r="DC15" s="8"/>
      <c r="DF15" s="10"/>
      <c r="DK15" s="8"/>
      <c r="DN15" s="10"/>
      <c r="DS15" s="8"/>
      <c r="DV15" s="10"/>
      <c r="EA15" s="8"/>
      <c r="ED15" s="10"/>
      <c r="EI15" s="8"/>
      <c r="EL15" s="10"/>
      <c r="EQ15" s="8"/>
      <c r="ET15" s="10"/>
      <c r="EY15" s="8"/>
      <c r="FB15" s="10"/>
      <c r="FG15" s="8"/>
      <c r="FJ15" s="10"/>
      <c r="FO15" s="8"/>
      <c r="FR15" s="10"/>
      <c r="FW15" s="8"/>
      <c r="FZ15" s="10"/>
      <c r="GE15" s="8"/>
      <c r="GH15" s="10"/>
      <c r="GM15" s="8"/>
      <c r="GP15" s="10"/>
      <c r="GU15" s="8"/>
      <c r="GX15" s="10"/>
      <c r="HC15" s="8"/>
      <c r="HF15" s="10"/>
      <c r="HK15" s="8"/>
      <c r="HN15" s="10"/>
      <c r="HS15" s="8"/>
      <c r="HV15" s="10"/>
      <c r="IA15" s="8"/>
      <c r="ID15" s="10"/>
      <c r="II15" s="8"/>
      <c r="IL15" s="10"/>
    </row>
    <row r="16" spans="1:246" ht="15" customHeight="1" x14ac:dyDescent="0.3">
      <c r="A16" s="95"/>
      <c r="B16" s="37" t="s">
        <v>18</v>
      </c>
      <c r="C16" s="38">
        <v>10</v>
      </c>
      <c r="D16" s="39">
        <v>222.45</v>
      </c>
      <c r="E16" s="39">
        <f t="shared" si="2"/>
        <v>22.244999999999997</v>
      </c>
      <c r="F16" s="40">
        <v>0.1</v>
      </c>
      <c r="G16" s="40"/>
      <c r="H16" s="41">
        <f t="shared" si="3"/>
        <v>200</v>
      </c>
      <c r="K16" s="8"/>
      <c r="N16" s="10"/>
      <c r="S16" s="8"/>
      <c r="V16" s="10"/>
      <c r="AA16" s="8"/>
      <c r="AD16" s="10"/>
      <c r="AI16" s="8"/>
      <c r="AL16" s="10"/>
      <c r="AQ16" s="8"/>
      <c r="AT16" s="10"/>
      <c r="AY16" s="8"/>
      <c r="BB16" s="10"/>
      <c r="BG16" s="8"/>
      <c r="BJ16" s="10"/>
      <c r="BO16" s="8"/>
      <c r="BR16" s="10"/>
      <c r="BW16" s="8"/>
      <c r="BZ16" s="10"/>
      <c r="CE16" s="8"/>
      <c r="CH16" s="10"/>
      <c r="CM16" s="8"/>
      <c r="CP16" s="10"/>
      <c r="CU16" s="8"/>
      <c r="CX16" s="10"/>
      <c r="DC16" s="8"/>
      <c r="DF16" s="10"/>
      <c r="DK16" s="8"/>
      <c r="DN16" s="10"/>
      <c r="DS16" s="8"/>
      <c r="DV16" s="10"/>
      <c r="EA16" s="8"/>
      <c r="ED16" s="10"/>
      <c r="EI16" s="8"/>
      <c r="EL16" s="10"/>
      <c r="EQ16" s="8"/>
      <c r="ET16" s="10"/>
      <c r="EY16" s="8"/>
      <c r="FB16" s="10"/>
      <c r="FG16" s="8"/>
      <c r="FJ16" s="10"/>
      <c r="FO16" s="8"/>
      <c r="FR16" s="10"/>
      <c r="FW16" s="8"/>
      <c r="FZ16" s="10"/>
      <c r="GE16" s="8"/>
      <c r="GH16" s="10"/>
      <c r="GM16" s="8"/>
      <c r="GP16" s="10"/>
      <c r="GU16" s="8"/>
      <c r="GX16" s="10"/>
      <c r="HC16" s="8"/>
      <c r="HF16" s="10"/>
      <c r="HK16" s="8"/>
      <c r="HN16" s="10"/>
      <c r="HS16" s="8"/>
      <c r="HV16" s="10"/>
      <c r="IA16" s="8"/>
      <c r="ID16" s="10"/>
      <c r="II16" s="8"/>
      <c r="IL16" s="10"/>
    </row>
    <row r="17" spans="1:246" ht="15" customHeight="1" x14ac:dyDescent="0.3">
      <c r="A17" s="95"/>
      <c r="B17" s="37" t="s">
        <v>19</v>
      </c>
      <c r="C17" s="38">
        <v>10</v>
      </c>
      <c r="D17" s="39">
        <v>253.92</v>
      </c>
      <c r="E17" s="39">
        <f t="shared" si="2"/>
        <v>25.391999999999999</v>
      </c>
      <c r="F17" s="40">
        <v>0.1</v>
      </c>
      <c r="G17" s="40"/>
      <c r="H17" s="41">
        <f t="shared" si="3"/>
        <v>230</v>
      </c>
      <c r="K17" s="8"/>
      <c r="N17" s="10"/>
      <c r="S17" s="8"/>
      <c r="V17" s="10"/>
      <c r="AA17" s="8"/>
      <c r="AD17" s="10"/>
      <c r="AI17" s="8"/>
      <c r="AL17" s="10"/>
      <c r="AQ17" s="8"/>
      <c r="AT17" s="10"/>
      <c r="AY17" s="8"/>
      <c r="BB17" s="10"/>
      <c r="BG17" s="8"/>
      <c r="BJ17" s="10"/>
      <c r="BO17" s="8"/>
      <c r="BR17" s="10"/>
      <c r="BW17" s="8"/>
      <c r="BZ17" s="10"/>
      <c r="CE17" s="8"/>
      <c r="CH17" s="10"/>
      <c r="CM17" s="8"/>
      <c r="CP17" s="10"/>
      <c r="CU17" s="8"/>
      <c r="CX17" s="10"/>
      <c r="DC17" s="8"/>
      <c r="DF17" s="10"/>
      <c r="DK17" s="8"/>
      <c r="DN17" s="10"/>
      <c r="DS17" s="8"/>
      <c r="DV17" s="10"/>
      <c r="EA17" s="8"/>
      <c r="ED17" s="10"/>
      <c r="EI17" s="8"/>
      <c r="EL17" s="10"/>
      <c r="EQ17" s="8"/>
      <c r="ET17" s="10"/>
      <c r="EY17" s="8"/>
      <c r="FB17" s="10"/>
      <c r="FG17" s="8"/>
      <c r="FJ17" s="10"/>
      <c r="FO17" s="8"/>
      <c r="FR17" s="10"/>
      <c r="FW17" s="8"/>
      <c r="FZ17" s="10"/>
      <c r="GE17" s="8"/>
      <c r="GH17" s="10"/>
      <c r="GM17" s="8"/>
      <c r="GP17" s="10"/>
      <c r="GU17" s="8"/>
      <c r="GX17" s="10"/>
      <c r="HC17" s="8"/>
      <c r="HF17" s="10"/>
      <c r="HK17" s="8"/>
      <c r="HN17" s="10"/>
      <c r="HS17" s="8"/>
      <c r="HV17" s="10"/>
      <c r="IA17" s="8"/>
      <c r="ID17" s="10"/>
      <c r="II17" s="8"/>
      <c r="IL17" s="10"/>
    </row>
    <row r="18" spans="1:246" ht="15" customHeight="1" x14ac:dyDescent="0.3">
      <c r="A18" s="95"/>
      <c r="B18" s="43" t="s">
        <v>20</v>
      </c>
      <c r="C18" s="44">
        <v>15</v>
      </c>
      <c r="D18" s="45">
        <v>362.81</v>
      </c>
      <c r="E18" s="45">
        <f t="shared" si="2"/>
        <v>24.187333333333335</v>
      </c>
      <c r="F18" s="46">
        <v>0.1</v>
      </c>
      <c r="G18" s="46"/>
      <c r="H18" s="47">
        <f t="shared" si="3"/>
        <v>330</v>
      </c>
      <c r="K18" s="8"/>
      <c r="N18" s="10"/>
      <c r="S18" s="8"/>
      <c r="V18" s="10"/>
      <c r="AA18" s="8"/>
      <c r="AD18" s="10"/>
      <c r="AI18" s="8"/>
      <c r="AL18" s="10"/>
      <c r="AQ18" s="8"/>
      <c r="AT18" s="10"/>
      <c r="AY18" s="8"/>
      <c r="BB18" s="10"/>
      <c r="BG18" s="8"/>
      <c r="BJ18" s="10"/>
      <c r="BO18" s="8"/>
      <c r="BR18" s="10"/>
      <c r="BW18" s="8"/>
      <c r="BZ18" s="10"/>
      <c r="CE18" s="8"/>
      <c r="CH18" s="10"/>
      <c r="CM18" s="8"/>
      <c r="CP18" s="10"/>
      <c r="CU18" s="8"/>
      <c r="CX18" s="10"/>
      <c r="DC18" s="8"/>
      <c r="DF18" s="10"/>
      <c r="DK18" s="8"/>
      <c r="DN18" s="10"/>
      <c r="DS18" s="8"/>
      <c r="DV18" s="10"/>
      <c r="EA18" s="8"/>
      <c r="ED18" s="10"/>
      <c r="EI18" s="8"/>
      <c r="EL18" s="10"/>
      <c r="EQ18" s="8"/>
      <c r="ET18" s="10"/>
      <c r="EY18" s="8"/>
      <c r="FB18" s="10"/>
      <c r="FG18" s="8"/>
      <c r="FJ18" s="10"/>
      <c r="FO18" s="8"/>
      <c r="FR18" s="10"/>
      <c r="FW18" s="8"/>
      <c r="FZ18" s="10"/>
      <c r="GE18" s="8"/>
      <c r="GH18" s="10"/>
      <c r="GM18" s="8"/>
      <c r="GP18" s="10"/>
      <c r="GU18" s="8"/>
      <c r="GX18" s="10"/>
      <c r="HC18" s="8"/>
      <c r="HF18" s="10"/>
      <c r="HK18" s="8"/>
      <c r="HN18" s="10"/>
      <c r="HS18" s="8"/>
      <c r="HV18" s="10"/>
      <c r="IA18" s="8"/>
      <c r="ID18" s="10"/>
      <c r="II18" s="8"/>
      <c r="IL18" s="10"/>
    </row>
    <row r="19" spans="1:246" ht="15" customHeight="1" x14ac:dyDescent="0.3">
      <c r="A19" s="95"/>
      <c r="B19" s="48" t="s">
        <v>21</v>
      </c>
      <c r="C19" s="49">
        <v>30</v>
      </c>
      <c r="D19" s="50">
        <v>868.32</v>
      </c>
      <c r="E19" s="50">
        <f t="shared" si="2"/>
        <v>28.944000000000003</v>
      </c>
      <c r="F19" s="51">
        <v>0.1</v>
      </c>
      <c r="G19" s="51"/>
      <c r="H19" s="52">
        <f t="shared" si="3"/>
        <v>780</v>
      </c>
      <c r="K19" s="8"/>
      <c r="N19" s="10"/>
      <c r="S19" s="8"/>
      <c r="V19" s="10"/>
      <c r="AA19" s="8"/>
      <c r="AD19" s="10"/>
      <c r="AI19" s="8"/>
      <c r="AL19" s="10"/>
      <c r="AQ19" s="8"/>
      <c r="AT19" s="10"/>
      <c r="AY19" s="8"/>
      <c r="BB19" s="10"/>
      <c r="BG19" s="8"/>
      <c r="BJ19" s="10"/>
      <c r="BO19" s="8"/>
      <c r="BR19" s="10"/>
      <c r="BW19" s="8"/>
      <c r="BZ19" s="10"/>
      <c r="CE19" s="8"/>
      <c r="CH19" s="10"/>
      <c r="CM19" s="8"/>
      <c r="CP19" s="10"/>
      <c r="CU19" s="8"/>
      <c r="CX19" s="10"/>
      <c r="DC19" s="8"/>
      <c r="DF19" s="10"/>
      <c r="DK19" s="8"/>
      <c r="DN19" s="10"/>
      <c r="DS19" s="8"/>
      <c r="DV19" s="10"/>
      <c r="EA19" s="8"/>
      <c r="ED19" s="10"/>
      <c r="EI19" s="8"/>
      <c r="EL19" s="10"/>
      <c r="EQ19" s="8"/>
      <c r="ET19" s="10"/>
      <c r="EY19" s="8"/>
      <c r="FB19" s="10"/>
      <c r="FG19" s="8"/>
      <c r="FJ19" s="10"/>
      <c r="FO19" s="8"/>
      <c r="FR19" s="10"/>
      <c r="FW19" s="8"/>
      <c r="FZ19" s="10"/>
      <c r="GE19" s="8"/>
      <c r="GH19" s="10"/>
      <c r="GM19" s="8"/>
      <c r="GP19" s="10"/>
      <c r="GU19" s="8"/>
      <c r="GX19" s="10"/>
      <c r="HC19" s="8"/>
      <c r="HF19" s="10"/>
      <c r="HK19" s="8"/>
      <c r="HN19" s="10"/>
      <c r="HS19" s="8"/>
      <c r="HV19" s="10"/>
      <c r="IA19" s="8"/>
      <c r="ID19" s="10"/>
      <c r="II19" s="8"/>
      <c r="IL19" s="10"/>
    </row>
    <row r="20" spans="1:246" ht="15" customHeight="1" x14ac:dyDescent="0.3">
      <c r="A20" s="95"/>
      <c r="B20" s="53" t="s">
        <v>22</v>
      </c>
      <c r="C20" s="54">
        <f>C19+C18+C13+C6</f>
        <v>150</v>
      </c>
      <c r="D20" s="55">
        <f>D19+D18+D13+D6</f>
        <v>3987.89</v>
      </c>
      <c r="E20" s="55">
        <f t="shared" si="2"/>
        <v>26.585933333333333</v>
      </c>
      <c r="F20" s="56">
        <f>+F13+0.05</f>
        <v>0.2</v>
      </c>
      <c r="G20" s="56"/>
      <c r="H20" s="57">
        <f t="shared" si="3"/>
        <v>3190</v>
      </c>
      <c r="K20" s="8"/>
      <c r="N20" s="10"/>
      <c r="S20" s="8"/>
      <c r="V20" s="10"/>
      <c r="AA20" s="8"/>
      <c r="AD20" s="10"/>
      <c r="AI20" s="8"/>
      <c r="AL20" s="10"/>
      <c r="AQ20" s="8"/>
      <c r="AT20" s="10"/>
      <c r="AY20" s="8"/>
      <c r="BB20" s="10"/>
      <c r="BG20" s="8"/>
      <c r="BJ20" s="10"/>
      <c r="BO20" s="8"/>
      <c r="BR20" s="10"/>
      <c r="BW20" s="8"/>
      <c r="BZ20" s="10"/>
      <c r="CE20" s="8"/>
      <c r="CH20" s="10"/>
      <c r="CM20" s="8"/>
      <c r="CP20" s="10"/>
      <c r="CU20" s="8"/>
      <c r="CX20" s="10"/>
      <c r="DC20" s="8"/>
      <c r="DF20" s="10"/>
      <c r="DK20" s="8"/>
      <c r="DN20" s="10"/>
      <c r="DS20" s="8"/>
      <c r="DV20" s="10"/>
      <c r="EA20" s="8"/>
      <c r="ED20" s="10"/>
      <c r="EI20" s="8"/>
      <c r="EL20" s="10"/>
      <c r="EQ20" s="8"/>
      <c r="ET20" s="10"/>
      <c r="EY20" s="8"/>
      <c r="FB20" s="10"/>
      <c r="FG20" s="8"/>
      <c r="FJ20" s="10"/>
      <c r="FO20" s="8"/>
      <c r="FR20" s="10"/>
      <c r="FW20" s="8"/>
      <c r="FZ20" s="10"/>
      <c r="GE20" s="8"/>
      <c r="GH20" s="10"/>
      <c r="GM20" s="8"/>
      <c r="GP20" s="10"/>
      <c r="GU20" s="8"/>
      <c r="GX20" s="10"/>
      <c r="HC20" s="8"/>
      <c r="HF20" s="10"/>
      <c r="HK20" s="8"/>
      <c r="HN20" s="10"/>
      <c r="HS20" s="8"/>
      <c r="HV20" s="10"/>
      <c r="IA20" s="8"/>
      <c r="ID20" s="10"/>
      <c r="II20" s="8"/>
      <c r="IL20" s="10"/>
    </row>
    <row r="21" spans="1:246" ht="15" customHeight="1" thickBot="1" x14ac:dyDescent="0.35">
      <c r="A21" s="95"/>
      <c r="B21" s="96"/>
      <c r="C21" s="96"/>
      <c r="D21" s="96"/>
      <c r="E21" s="96"/>
      <c r="F21" s="96"/>
      <c r="G21" s="96"/>
      <c r="H21" s="96"/>
      <c r="K21" s="8"/>
      <c r="N21" s="10"/>
      <c r="S21" s="8"/>
      <c r="V21" s="10"/>
      <c r="AA21" s="8"/>
      <c r="AD21" s="10"/>
      <c r="AI21" s="8"/>
      <c r="AL21" s="10"/>
      <c r="AQ21" s="8"/>
      <c r="AT21" s="10"/>
      <c r="AY21" s="8"/>
      <c r="BB21" s="10"/>
      <c r="BG21" s="8"/>
      <c r="BJ21" s="10"/>
      <c r="BO21" s="8"/>
      <c r="BR21" s="10"/>
      <c r="BW21" s="8"/>
      <c r="BZ21" s="10"/>
      <c r="CE21" s="8"/>
      <c r="CH21" s="10"/>
      <c r="CM21" s="8"/>
      <c r="CP21" s="10"/>
      <c r="CU21" s="8"/>
      <c r="CX21" s="10"/>
      <c r="DC21" s="8"/>
      <c r="DF21" s="10"/>
      <c r="DK21" s="8"/>
      <c r="DN21" s="10"/>
      <c r="DS21" s="8"/>
      <c r="DV21" s="10"/>
      <c r="EA21" s="8"/>
      <c r="ED21" s="10"/>
      <c r="EI21" s="8"/>
      <c r="EL21" s="10"/>
      <c r="EQ21" s="8"/>
      <c r="ET21" s="10"/>
      <c r="EY21" s="8"/>
      <c r="FB21" s="10"/>
      <c r="FG21" s="8"/>
      <c r="FJ21" s="10"/>
      <c r="FO21" s="8"/>
      <c r="FR21" s="10"/>
      <c r="FW21" s="8"/>
      <c r="FZ21" s="10"/>
      <c r="GE21" s="8"/>
      <c r="GH21" s="10"/>
      <c r="GM21" s="8"/>
      <c r="GP21" s="10"/>
      <c r="GU21" s="8"/>
      <c r="GX21" s="10"/>
      <c r="HC21" s="8"/>
      <c r="HF21" s="10"/>
      <c r="HK21" s="8"/>
      <c r="HN21" s="10"/>
      <c r="HS21" s="8"/>
      <c r="HV21" s="10"/>
      <c r="IA21" s="8"/>
      <c r="ID21" s="10"/>
      <c r="II21" s="8"/>
      <c r="IL21" s="10"/>
    </row>
    <row r="22" spans="1:246" ht="15" customHeight="1" x14ac:dyDescent="0.3">
      <c r="A22" s="95"/>
      <c r="B22" s="108" t="s">
        <v>92</v>
      </c>
      <c r="C22" s="108"/>
      <c r="D22" s="108"/>
      <c r="E22" s="108"/>
      <c r="F22" s="108"/>
      <c r="G22" s="108"/>
      <c r="H22" s="108"/>
      <c r="K22" s="8"/>
      <c r="N22" s="10"/>
      <c r="S22" s="8"/>
      <c r="V22" s="10"/>
      <c r="AA22" s="8"/>
      <c r="AD22" s="10"/>
      <c r="AI22" s="8"/>
      <c r="AL22" s="10"/>
      <c r="AQ22" s="8"/>
      <c r="AT22" s="10"/>
      <c r="AY22" s="8"/>
      <c r="BB22" s="10"/>
      <c r="BG22" s="8"/>
      <c r="BJ22" s="10"/>
      <c r="BO22" s="8"/>
      <c r="BR22" s="10"/>
      <c r="BW22" s="8"/>
      <c r="BZ22" s="10"/>
      <c r="CE22" s="8"/>
      <c r="CH22" s="10"/>
      <c r="CM22" s="8"/>
      <c r="CP22" s="10"/>
      <c r="CU22" s="8"/>
      <c r="CX22" s="10"/>
      <c r="DC22" s="8"/>
      <c r="DF22" s="10"/>
      <c r="DK22" s="8"/>
      <c r="DN22" s="10"/>
      <c r="DS22" s="8"/>
      <c r="DV22" s="10"/>
      <c r="EA22" s="8"/>
      <c r="ED22" s="10"/>
      <c r="EI22" s="8"/>
      <c r="EL22" s="10"/>
      <c r="EQ22" s="8"/>
      <c r="ET22" s="10"/>
      <c r="EY22" s="8"/>
      <c r="FB22" s="10"/>
      <c r="FG22" s="8"/>
      <c r="FJ22" s="10"/>
      <c r="FO22" s="8"/>
      <c r="FR22" s="10"/>
      <c r="FW22" s="8"/>
      <c r="FZ22" s="10"/>
      <c r="GE22" s="8"/>
      <c r="GH22" s="10"/>
      <c r="GM22" s="8"/>
      <c r="GP22" s="10"/>
      <c r="GU22" s="8"/>
      <c r="GX22" s="10"/>
      <c r="HC22" s="8"/>
      <c r="HF22" s="10"/>
      <c r="HK22" s="8"/>
      <c r="HN22" s="10"/>
      <c r="HS22" s="8"/>
      <c r="HV22" s="10"/>
      <c r="IA22" s="8"/>
      <c r="ID22" s="10"/>
      <c r="II22" s="8"/>
      <c r="IL22" s="10"/>
    </row>
    <row r="23" spans="1:246" ht="15" customHeight="1" x14ac:dyDescent="0.3">
      <c r="A23" s="95"/>
      <c r="B23" s="14"/>
      <c r="C23" s="15" t="s">
        <v>3</v>
      </c>
      <c r="D23" s="16" t="s">
        <v>4</v>
      </c>
      <c r="E23" s="16" t="s">
        <v>5</v>
      </c>
      <c r="F23" s="16" t="s">
        <v>6</v>
      </c>
      <c r="G23" s="16" t="s">
        <v>40</v>
      </c>
      <c r="H23" s="17" t="s">
        <v>7</v>
      </c>
      <c r="K23" s="8"/>
      <c r="N23" s="10"/>
      <c r="S23" s="8"/>
      <c r="V23" s="10"/>
      <c r="AA23" s="8"/>
      <c r="AD23" s="10"/>
      <c r="AI23" s="8"/>
      <c r="AL23" s="10"/>
      <c r="AQ23" s="8"/>
      <c r="AT23" s="10"/>
      <c r="AY23" s="8"/>
      <c r="BB23" s="10"/>
      <c r="BG23" s="8"/>
      <c r="BJ23" s="10"/>
      <c r="BO23" s="8"/>
      <c r="BR23" s="10"/>
      <c r="BW23" s="8"/>
      <c r="BZ23" s="10"/>
      <c r="CE23" s="8"/>
      <c r="CH23" s="10"/>
      <c r="CM23" s="8"/>
      <c r="CP23" s="10"/>
      <c r="CU23" s="8"/>
      <c r="CX23" s="10"/>
      <c r="DC23" s="8"/>
      <c r="DF23" s="10"/>
      <c r="DK23" s="8"/>
      <c r="DN23" s="10"/>
      <c r="DS23" s="8"/>
      <c r="DV23" s="10"/>
      <c r="EA23" s="8"/>
      <c r="ED23" s="10"/>
      <c r="EI23" s="8"/>
      <c r="EL23" s="10"/>
      <c r="EQ23" s="8"/>
      <c r="ET23" s="10"/>
      <c r="EY23" s="8"/>
      <c r="FB23" s="10"/>
      <c r="FG23" s="8"/>
      <c r="FJ23" s="10"/>
      <c r="FO23" s="8"/>
      <c r="FR23" s="10"/>
      <c r="FW23" s="8"/>
      <c r="FZ23" s="10"/>
      <c r="GE23" s="8"/>
      <c r="GH23" s="10"/>
      <c r="GM23" s="8"/>
      <c r="GP23" s="10"/>
      <c r="GU23" s="8"/>
      <c r="GX23" s="10"/>
      <c r="HC23" s="8"/>
      <c r="HF23" s="10"/>
      <c r="HK23" s="8"/>
      <c r="HN23" s="10"/>
      <c r="HS23" s="8"/>
      <c r="HV23" s="10"/>
      <c r="IA23" s="8"/>
      <c r="ID23" s="10"/>
      <c r="II23" s="8"/>
      <c r="IL23" s="10"/>
    </row>
    <row r="24" spans="1:246" ht="15" customHeight="1" x14ac:dyDescent="0.3">
      <c r="A24" s="95"/>
      <c r="B24" s="18" t="s">
        <v>41</v>
      </c>
      <c r="C24" s="19">
        <f>SUM(C25:C30)</f>
        <v>42</v>
      </c>
      <c r="D24" s="20">
        <f>SUM(D25:D30)</f>
        <v>1914.66</v>
      </c>
      <c r="E24" s="20">
        <f>+D24/C24</f>
        <v>45.587142857142858</v>
      </c>
      <c r="F24" s="21">
        <v>0.15</v>
      </c>
      <c r="G24" s="21">
        <v>0.12</v>
      </c>
      <c r="H24" s="22">
        <f>ROUND(D24*(1-F24)*(1-G24),-1)</f>
        <v>1430</v>
      </c>
      <c r="K24" s="8"/>
      <c r="N24" s="10"/>
      <c r="S24" s="8"/>
      <c r="V24" s="10"/>
      <c r="AA24" s="8"/>
      <c r="AD24" s="10"/>
      <c r="AI24" s="8"/>
      <c r="AL24" s="10"/>
      <c r="AQ24" s="8"/>
      <c r="AT24" s="10"/>
      <c r="AY24" s="8"/>
      <c r="BB24" s="10"/>
      <c r="BG24" s="8"/>
      <c r="BJ24" s="10"/>
      <c r="BO24" s="8"/>
      <c r="BR24" s="10"/>
      <c r="BW24" s="8"/>
      <c r="BZ24" s="10"/>
      <c r="CE24" s="8"/>
      <c r="CH24" s="10"/>
      <c r="CM24" s="8"/>
      <c r="CP24" s="10"/>
      <c r="CU24" s="8"/>
      <c r="CX24" s="10"/>
      <c r="DC24" s="8"/>
      <c r="DF24" s="10"/>
      <c r="DK24" s="8"/>
      <c r="DN24" s="10"/>
      <c r="DS24" s="8"/>
      <c r="DV24" s="10"/>
      <c r="EA24" s="8"/>
      <c r="ED24" s="10"/>
      <c r="EI24" s="8"/>
      <c r="EL24" s="10"/>
      <c r="EQ24" s="8"/>
      <c r="ET24" s="10"/>
      <c r="EY24" s="8"/>
      <c r="FB24" s="10"/>
      <c r="FG24" s="8"/>
      <c r="FJ24" s="10"/>
      <c r="FO24" s="8"/>
      <c r="FR24" s="10"/>
      <c r="FW24" s="8"/>
      <c r="FZ24" s="10"/>
      <c r="GE24" s="8"/>
      <c r="GH24" s="10"/>
      <c r="GM24" s="8"/>
      <c r="GP24" s="10"/>
      <c r="GU24" s="8"/>
      <c r="GX24" s="10"/>
      <c r="HC24" s="8"/>
      <c r="HF24" s="10"/>
      <c r="HK24" s="8"/>
      <c r="HN24" s="10"/>
      <c r="HS24" s="8"/>
      <c r="HV24" s="10"/>
      <c r="IA24" s="8"/>
      <c r="ID24" s="10"/>
      <c r="II24" s="8"/>
      <c r="IL24" s="10"/>
    </row>
    <row r="25" spans="1:246" ht="15" customHeight="1" x14ac:dyDescent="0.3">
      <c r="A25" s="95"/>
      <c r="B25" s="23" t="s">
        <v>42</v>
      </c>
      <c r="C25" s="24">
        <v>8</v>
      </c>
      <c r="D25" s="25">
        <v>275.93</v>
      </c>
      <c r="E25" s="25">
        <f t="shared" ref="E25:E30" si="4">+D25/+C25</f>
        <v>34.491250000000001</v>
      </c>
      <c r="F25" s="26">
        <v>0.1</v>
      </c>
      <c r="G25" s="26">
        <v>0.12</v>
      </c>
      <c r="H25" s="27">
        <f t="shared" ref="H25:H30" si="5">(ROUND(D25*(1-F25)*(1-G25),-1))</f>
        <v>220</v>
      </c>
      <c r="K25" s="8"/>
      <c r="N25" s="10"/>
      <c r="S25" s="8"/>
      <c r="V25" s="10"/>
      <c r="AA25" s="8"/>
      <c r="AD25" s="10"/>
      <c r="AI25" s="8"/>
      <c r="AL25" s="10"/>
      <c r="AQ25" s="8"/>
      <c r="AT25" s="10"/>
      <c r="AY25" s="8"/>
      <c r="BB25" s="10"/>
      <c r="BG25" s="8"/>
      <c r="BJ25" s="10"/>
      <c r="BO25" s="8"/>
      <c r="BR25" s="10"/>
      <c r="BW25" s="8"/>
      <c r="BZ25" s="10"/>
      <c r="CE25" s="8"/>
      <c r="CH25" s="10"/>
      <c r="CM25" s="8"/>
      <c r="CP25" s="10"/>
      <c r="CU25" s="8"/>
      <c r="CX25" s="10"/>
      <c r="DC25" s="8"/>
      <c r="DF25" s="10"/>
      <c r="DK25" s="8"/>
      <c r="DN25" s="10"/>
      <c r="DS25" s="8"/>
      <c r="DV25" s="10"/>
      <c r="EA25" s="8"/>
      <c r="ED25" s="10"/>
      <c r="EI25" s="8"/>
      <c r="EL25" s="10"/>
      <c r="EQ25" s="8"/>
      <c r="ET25" s="10"/>
      <c r="EY25" s="8"/>
      <c r="FB25" s="10"/>
      <c r="FG25" s="8"/>
      <c r="FJ25" s="10"/>
      <c r="FO25" s="8"/>
      <c r="FR25" s="10"/>
      <c r="FW25" s="8"/>
      <c r="FZ25" s="10"/>
      <c r="GE25" s="8"/>
      <c r="GH25" s="10"/>
      <c r="GM25" s="8"/>
      <c r="GP25" s="10"/>
      <c r="GU25" s="8"/>
      <c r="GX25" s="10"/>
      <c r="HC25" s="8"/>
      <c r="HF25" s="10"/>
      <c r="HK25" s="8"/>
      <c r="HN25" s="10"/>
      <c r="HS25" s="8"/>
      <c r="HV25" s="10"/>
      <c r="IA25" s="8"/>
      <c r="ID25" s="10"/>
      <c r="II25" s="8"/>
      <c r="IL25" s="10"/>
    </row>
    <row r="26" spans="1:246" ht="15" customHeight="1" x14ac:dyDescent="0.3">
      <c r="A26" s="95"/>
      <c r="B26" s="23" t="s">
        <v>43</v>
      </c>
      <c r="C26" s="24">
        <v>8</v>
      </c>
      <c r="D26" s="25">
        <v>399.94</v>
      </c>
      <c r="E26" s="25">
        <f t="shared" si="4"/>
        <v>49.9925</v>
      </c>
      <c r="F26" s="26">
        <v>0.1</v>
      </c>
      <c r="G26" s="26">
        <v>0.12</v>
      </c>
      <c r="H26" s="27">
        <f t="shared" si="5"/>
        <v>320</v>
      </c>
      <c r="K26" s="8"/>
      <c r="N26" s="10"/>
      <c r="S26" s="8"/>
      <c r="V26" s="10"/>
      <c r="AA26" s="8"/>
      <c r="AD26" s="10"/>
      <c r="AI26" s="8"/>
      <c r="AL26" s="10"/>
      <c r="AQ26" s="8"/>
      <c r="AT26" s="10"/>
      <c r="AY26" s="8"/>
      <c r="BB26" s="10"/>
      <c r="BG26" s="8"/>
      <c r="BJ26" s="10"/>
      <c r="BO26" s="8"/>
      <c r="BR26" s="10"/>
      <c r="BW26" s="8"/>
      <c r="BZ26" s="10"/>
      <c r="CE26" s="8"/>
      <c r="CH26" s="10"/>
      <c r="CM26" s="8"/>
      <c r="CP26" s="10"/>
      <c r="CU26" s="8"/>
      <c r="CX26" s="10"/>
      <c r="DC26" s="8"/>
      <c r="DF26" s="10"/>
      <c r="DK26" s="8"/>
      <c r="DN26" s="10"/>
      <c r="DS26" s="8"/>
      <c r="DV26" s="10"/>
      <c r="EA26" s="8"/>
      <c r="ED26" s="10"/>
      <c r="EI26" s="8"/>
      <c r="EL26" s="10"/>
      <c r="EQ26" s="8"/>
      <c r="ET26" s="10"/>
      <c r="EY26" s="8"/>
      <c r="FB26" s="10"/>
      <c r="FG26" s="8"/>
      <c r="FJ26" s="10"/>
      <c r="FO26" s="8"/>
      <c r="FR26" s="10"/>
      <c r="FW26" s="8"/>
      <c r="FZ26" s="10"/>
      <c r="GE26" s="8"/>
      <c r="GH26" s="10"/>
      <c r="GM26" s="8"/>
      <c r="GP26" s="10"/>
      <c r="GU26" s="8"/>
      <c r="GX26" s="10"/>
      <c r="HC26" s="8"/>
      <c r="HF26" s="10"/>
      <c r="HK26" s="8"/>
      <c r="HN26" s="10"/>
      <c r="HS26" s="8"/>
      <c r="HV26" s="10"/>
      <c r="IA26" s="8"/>
      <c r="ID26" s="10"/>
      <c r="II26" s="8"/>
      <c r="IL26" s="10"/>
    </row>
    <row r="27" spans="1:246" ht="15" customHeight="1" x14ac:dyDescent="0.3">
      <c r="A27" s="95"/>
      <c r="B27" s="23" t="s">
        <v>44</v>
      </c>
      <c r="C27" s="24">
        <v>8</v>
      </c>
      <c r="D27" s="25">
        <v>416.93</v>
      </c>
      <c r="E27" s="25">
        <f t="shared" si="4"/>
        <v>52.116250000000001</v>
      </c>
      <c r="F27" s="26">
        <v>0.1</v>
      </c>
      <c r="G27" s="26">
        <v>0.12</v>
      </c>
      <c r="H27" s="27">
        <f t="shared" si="5"/>
        <v>330</v>
      </c>
      <c r="K27" s="8"/>
      <c r="N27" s="10"/>
      <c r="S27" s="8"/>
      <c r="V27" s="10"/>
      <c r="AA27" s="8"/>
      <c r="AD27" s="10"/>
      <c r="AI27" s="8"/>
      <c r="AL27" s="10"/>
      <c r="AQ27" s="8"/>
      <c r="AT27" s="10"/>
      <c r="AY27" s="8"/>
      <c r="BB27" s="10"/>
      <c r="BG27" s="8"/>
      <c r="BJ27" s="10"/>
      <c r="BO27" s="8"/>
      <c r="BR27" s="10"/>
      <c r="BW27" s="8"/>
      <c r="BZ27" s="10"/>
      <c r="CE27" s="8"/>
      <c r="CH27" s="10"/>
      <c r="CM27" s="8"/>
      <c r="CP27" s="10"/>
      <c r="CU27" s="8"/>
      <c r="CX27" s="10"/>
      <c r="DC27" s="8"/>
      <c r="DF27" s="10"/>
      <c r="DK27" s="8"/>
      <c r="DN27" s="10"/>
      <c r="DS27" s="8"/>
      <c r="DV27" s="10"/>
      <c r="EA27" s="8"/>
      <c r="ED27" s="10"/>
      <c r="EI27" s="8"/>
      <c r="EL27" s="10"/>
      <c r="EQ27" s="8"/>
      <c r="ET27" s="10"/>
      <c r="EY27" s="8"/>
      <c r="FB27" s="10"/>
      <c r="FG27" s="8"/>
      <c r="FJ27" s="10"/>
      <c r="FO27" s="8"/>
      <c r="FR27" s="10"/>
      <c r="FW27" s="8"/>
      <c r="FZ27" s="10"/>
      <c r="GE27" s="8"/>
      <c r="GH27" s="10"/>
      <c r="GM27" s="8"/>
      <c r="GP27" s="10"/>
      <c r="GU27" s="8"/>
      <c r="GX27" s="10"/>
      <c r="HC27" s="8"/>
      <c r="HF27" s="10"/>
      <c r="HK27" s="8"/>
      <c r="HN27" s="10"/>
      <c r="HS27" s="8"/>
      <c r="HV27" s="10"/>
      <c r="IA27" s="8"/>
      <c r="ID27" s="10"/>
      <c r="II27" s="8"/>
      <c r="IL27" s="10"/>
    </row>
    <row r="28" spans="1:246" ht="15" customHeight="1" x14ac:dyDescent="0.3">
      <c r="A28" s="95"/>
      <c r="B28" s="23" t="s">
        <v>45</v>
      </c>
      <c r="C28" s="24">
        <v>9</v>
      </c>
      <c r="D28" s="25">
        <v>403.93</v>
      </c>
      <c r="E28" s="25">
        <f t="shared" si="4"/>
        <v>44.88111111111111</v>
      </c>
      <c r="F28" s="26">
        <v>0.1</v>
      </c>
      <c r="G28" s="26">
        <v>0.12</v>
      </c>
      <c r="H28" s="27">
        <f t="shared" si="5"/>
        <v>320</v>
      </c>
      <c r="K28" s="8"/>
      <c r="N28" s="10"/>
      <c r="S28" s="8"/>
      <c r="V28" s="10"/>
      <c r="AA28" s="8"/>
      <c r="AD28" s="10"/>
      <c r="AI28" s="8"/>
      <c r="AL28" s="10"/>
      <c r="AQ28" s="8"/>
      <c r="AT28" s="10"/>
      <c r="AY28" s="8"/>
      <c r="BB28" s="10"/>
      <c r="BG28" s="8"/>
      <c r="BJ28" s="10"/>
      <c r="BO28" s="8"/>
      <c r="BR28" s="10"/>
      <c r="BW28" s="8"/>
      <c r="BZ28" s="10"/>
      <c r="CE28" s="8"/>
      <c r="CH28" s="10"/>
      <c r="CM28" s="8"/>
      <c r="CP28" s="10"/>
      <c r="CU28" s="8"/>
      <c r="CX28" s="10"/>
      <c r="DC28" s="8"/>
      <c r="DF28" s="10"/>
      <c r="DK28" s="8"/>
      <c r="DN28" s="10"/>
      <c r="DS28" s="8"/>
      <c r="DV28" s="10"/>
      <c r="EA28" s="8"/>
      <c r="ED28" s="10"/>
      <c r="EI28" s="8"/>
      <c r="EL28" s="10"/>
      <c r="EQ28" s="8"/>
      <c r="ET28" s="10"/>
      <c r="EY28" s="8"/>
      <c r="FB28" s="10"/>
      <c r="FG28" s="8"/>
      <c r="FJ28" s="10"/>
      <c r="FO28" s="8"/>
      <c r="FR28" s="10"/>
      <c r="FW28" s="8"/>
      <c r="FZ28" s="10"/>
      <c r="GE28" s="8"/>
      <c r="GH28" s="10"/>
      <c r="GM28" s="8"/>
      <c r="GP28" s="10"/>
      <c r="GU28" s="8"/>
      <c r="GX28" s="10"/>
      <c r="HC28" s="8"/>
      <c r="HF28" s="10"/>
      <c r="HK28" s="8"/>
      <c r="HN28" s="10"/>
      <c r="HS28" s="8"/>
      <c r="HV28" s="10"/>
      <c r="IA28" s="8"/>
      <c r="ID28" s="10"/>
      <c r="II28" s="8"/>
      <c r="IL28" s="10"/>
    </row>
    <row r="29" spans="1:246" ht="15" customHeight="1" x14ac:dyDescent="0.3">
      <c r="A29" s="95"/>
      <c r="B29" s="23" t="s">
        <v>46</v>
      </c>
      <c r="C29" s="24">
        <v>4</v>
      </c>
      <c r="D29" s="25">
        <v>266.98</v>
      </c>
      <c r="E29" s="25">
        <f t="shared" si="4"/>
        <v>66.745000000000005</v>
      </c>
      <c r="F29" s="26">
        <v>0.1</v>
      </c>
      <c r="G29" s="26">
        <v>0.12</v>
      </c>
      <c r="H29" s="27">
        <f t="shared" si="5"/>
        <v>210</v>
      </c>
      <c r="K29" s="8"/>
      <c r="N29" s="10"/>
      <c r="S29" s="8"/>
      <c r="V29" s="10"/>
      <c r="AA29" s="8"/>
      <c r="AD29" s="10"/>
      <c r="AI29" s="8"/>
      <c r="AL29" s="10"/>
      <c r="AQ29" s="8"/>
      <c r="AT29" s="10"/>
      <c r="AY29" s="8"/>
      <c r="BB29" s="10"/>
      <c r="BG29" s="8"/>
      <c r="BJ29" s="10"/>
      <c r="BO29" s="8"/>
      <c r="BR29" s="10"/>
      <c r="BW29" s="8"/>
      <c r="BZ29" s="10"/>
      <c r="CE29" s="8"/>
      <c r="CH29" s="10"/>
      <c r="CM29" s="8"/>
      <c r="CP29" s="10"/>
      <c r="CU29" s="8"/>
      <c r="CX29" s="10"/>
      <c r="DC29" s="8"/>
      <c r="DF29" s="10"/>
      <c r="DK29" s="8"/>
      <c r="DN29" s="10"/>
      <c r="DS29" s="8"/>
      <c r="DV29" s="10"/>
      <c r="EA29" s="8"/>
      <c r="ED29" s="10"/>
      <c r="EI29" s="8"/>
      <c r="EL29" s="10"/>
      <c r="EQ29" s="8"/>
      <c r="ET29" s="10"/>
      <c r="EY29" s="8"/>
      <c r="FB29" s="10"/>
      <c r="FG29" s="8"/>
      <c r="FJ29" s="10"/>
      <c r="FO29" s="8"/>
      <c r="FR29" s="10"/>
      <c r="FW29" s="8"/>
      <c r="FZ29" s="10"/>
      <c r="GE29" s="8"/>
      <c r="GH29" s="10"/>
      <c r="GM29" s="8"/>
      <c r="GP29" s="10"/>
      <c r="GU29" s="8"/>
      <c r="GX29" s="10"/>
      <c r="HC29" s="8"/>
      <c r="HF29" s="10"/>
      <c r="HK29" s="8"/>
      <c r="HN29" s="10"/>
      <c r="HS29" s="8"/>
      <c r="HV29" s="10"/>
      <c r="IA29" s="8"/>
      <c r="ID29" s="10"/>
      <c r="II29" s="8"/>
      <c r="IL29" s="10"/>
    </row>
    <row r="30" spans="1:246" ht="15" customHeight="1" x14ac:dyDescent="0.3">
      <c r="A30" s="95"/>
      <c r="B30" s="23" t="s">
        <v>47</v>
      </c>
      <c r="C30" s="24">
        <v>5</v>
      </c>
      <c r="D30" s="25">
        <v>150.94999999999999</v>
      </c>
      <c r="E30" s="25">
        <f t="shared" si="4"/>
        <v>30.189999999999998</v>
      </c>
      <c r="F30" s="26">
        <v>0.1</v>
      </c>
      <c r="G30" s="26">
        <v>0.12</v>
      </c>
      <c r="H30" s="27">
        <f t="shared" si="5"/>
        <v>120</v>
      </c>
      <c r="K30" s="8"/>
      <c r="N30" s="10"/>
      <c r="S30" s="8"/>
      <c r="V30" s="10"/>
      <c r="AA30" s="8"/>
      <c r="AD30" s="10"/>
      <c r="AI30" s="8"/>
      <c r="AL30" s="10"/>
      <c r="AQ30" s="8"/>
      <c r="AT30" s="10"/>
      <c r="AY30" s="8"/>
      <c r="BB30" s="10"/>
      <c r="BG30" s="8"/>
      <c r="BJ30" s="10"/>
      <c r="BO30" s="8"/>
      <c r="BR30" s="10"/>
      <c r="BW30" s="8"/>
      <c r="BZ30" s="10"/>
      <c r="CE30" s="8"/>
      <c r="CH30" s="10"/>
      <c r="CM30" s="8"/>
      <c r="CP30" s="10"/>
      <c r="CU30" s="8"/>
      <c r="CX30" s="10"/>
      <c r="DC30" s="8"/>
      <c r="DF30" s="10"/>
      <c r="DK30" s="8"/>
      <c r="DN30" s="10"/>
      <c r="DS30" s="8"/>
      <c r="DV30" s="10"/>
      <c r="EA30" s="8"/>
      <c r="ED30" s="10"/>
      <c r="EI30" s="8"/>
      <c r="EL30" s="10"/>
      <c r="EQ30" s="8"/>
      <c r="ET30" s="10"/>
      <c r="EY30" s="8"/>
      <c r="FB30" s="10"/>
      <c r="FG30" s="8"/>
      <c r="FJ30" s="10"/>
      <c r="FO30" s="8"/>
      <c r="FR30" s="10"/>
      <c r="FW30" s="8"/>
      <c r="FZ30" s="10"/>
      <c r="GE30" s="8"/>
      <c r="GH30" s="10"/>
      <c r="GM30" s="8"/>
      <c r="GP30" s="10"/>
      <c r="GU30" s="8"/>
      <c r="GX30" s="10"/>
      <c r="HC30" s="8"/>
      <c r="HF30" s="10"/>
      <c r="HK30" s="8"/>
      <c r="HN30" s="10"/>
      <c r="HS30" s="8"/>
      <c r="HV30" s="10"/>
      <c r="IA30" s="8"/>
      <c r="ID30" s="10"/>
      <c r="II30" s="8"/>
      <c r="IL30" s="10"/>
    </row>
    <row r="31" spans="1:246" ht="15" customHeight="1" x14ac:dyDescent="0.3">
      <c r="A31" s="95"/>
      <c r="B31" s="32" t="s">
        <v>48</v>
      </c>
      <c r="C31" s="33">
        <f>SUM(C32:C35)</f>
        <v>33</v>
      </c>
      <c r="D31" s="34">
        <f>SUM(D32:D35)</f>
        <v>1297.73</v>
      </c>
      <c r="E31" s="34">
        <f t="shared" ref="E31:E38" si="6">+D31/C31</f>
        <v>39.325151515151518</v>
      </c>
      <c r="F31" s="35">
        <f>+F24</f>
        <v>0.15</v>
      </c>
      <c r="G31" s="35">
        <v>0.12</v>
      </c>
      <c r="H31" s="36">
        <f t="shared" ref="H31:H38" si="7">ROUND(D31*(1-F31)*(1-G31),-1)</f>
        <v>970</v>
      </c>
      <c r="K31" s="8"/>
      <c r="N31" s="10"/>
      <c r="S31" s="8"/>
      <c r="V31" s="10"/>
      <c r="AA31" s="8"/>
      <c r="AD31" s="10"/>
      <c r="AI31" s="8"/>
      <c r="AL31" s="10"/>
      <c r="AQ31" s="8"/>
      <c r="AT31" s="10"/>
      <c r="AY31" s="8"/>
      <c r="BB31" s="10"/>
      <c r="BG31" s="8"/>
      <c r="BJ31" s="10"/>
      <c r="BO31" s="8"/>
      <c r="BR31" s="10"/>
      <c r="BW31" s="8"/>
      <c r="BZ31" s="10"/>
      <c r="CE31" s="8"/>
      <c r="CH31" s="10"/>
      <c r="CM31" s="8"/>
      <c r="CP31" s="10"/>
      <c r="CU31" s="8"/>
      <c r="CX31" s="10"/>
      <c r="DC31" s="8"/>
      <c r="DF31" s="10"/>
      <c r="DK31" s="8"/>
      <c r="DN31" s="10"/>
      <c r="DS31" s="8"/>
      <c r="DV31" s="10"/>
      <c r="EA31" s="8"/>
      <c r="ED31" s="10"/>
      <c r="EI31" s="8"/>
      <c r="EL31" s="10"/>
      <c r="EQ31" s="8"/>
      <c r="ET31" s="10"/>
      <c r="EY31" s="8"/>
      <c r="FB31" s="10"/>
      <c r="FG31" s="8"/>
      <c r="FJ31" s="10"/>
      <c r="FO31" s="8"/>
      <c r="FR31" s="10"/>
      <c r="FW31" s="8"/>
      <c r="FZ31" s="10"/>
      <c r="GE31" s="8"/>
      <c r="GH31" s="10"/>
      <c r="GM31" s="8"/>
      <c r="GP31" s="10"/>
      <c r="GU31" s="8"/>
      <c r="GX31" s="10"/>
      <c r="HC31" s="8"/>
      <c r="HF31" s="10"/>
      <c r="HK31" s="8"/>
      <c r="HN31" s="10"/>
      <c r="HS31" s="8"/>
      <c r="HV31" s="10"/>
      <c r="IA31" s="8"/>
      <c r="ID31" s="10"/>
      <c r="II31" s="8"/>
      <c r="IL31" s="10"/>
    </row>
    <row r="32" spans="1:246" ht="15" customHeight="1" x14ac:dyDescent="0.3">
      <c r="A32" s="95"/>
      <c r="B32" s="37" t="s">
        <v>49</v>
      </c>
      <c r="C32" s="38">
        <v>4</v>
      </c>
      <c r="D32" s="39">
        <v>185.97</v>
      </c>
      <c r="E32" s="39">
        <f t="shared" si="6"/>
        <v>46.4925</v>
      </c>
      <c r="F32" s="40">
        <v>0.1</v>
      </c>
      <c r="G32" s="40">
        <v>0.12</v>
      </c>
      <c r="H32" s="41">
        <f t="shared" si="7"/>
        <v>150</v>
      </c>
      <c r="K32" s="8"/>
      <c r="N32" s="10"/>
      <c r="S32" s="8"/>
      <c r="V32" s="10"/>
      <c r="AA32" s="8"/>
      <c r="AD32" s="10"/>
      <c r="AI32" s="8"/>
      <c r="AL32" s="10"/>
      <c r="AQ32" s="8"/>
      <c r="AT32" s="10"/>
      <c r="AY32" s="8"/>
      <c r="BB32" s="10"/>
      <c r="BG32" s="8"/>
      <c r="BJ32" s="10"/>
      <c r="BO32" s="8"/>
      <c r="BR32" s="10"/>
      <c r="BW32" s="8"/>
      <c r="BZ32" s="10"/>
      <c r="CE32" s="8"/>
      <c r="CH32" s="10"/>
      <c r="CM32" s="8"/>
      <c r="CP32" s="10"/>
      <c r="CU32" s="8"/>
      <c r="CX32" s="10"/>
      <c r="DC32" s="8"/>
      <c r="DF32" s="10"/>
      <c r="DK32" s="8"/>
      <c r="DN32" s="10"/>
      <c r="DS32" s="8"/>
      <c r="DV32" s="10"/>
      <c r="EA32" s="8"/>
      <c r="ED32" s="10"/>
      <c r="EI32" s="8"/>
      <c r="EL32" s="10"/>
      <c r="EQ32" s="8"/>
      <c r="ET32" s="10"/>
      <c r="EY32" s="8"/>
      <c r="FB32" s="10"/>
      <c r="FG32" s="8"/>
      <c r="FJ32" s="10"/>
      <c r="FO32" s="8"/>
      <c r="FR32" s="10"/>
      <c r="FW32" s="8"/>
      <c r="FZ32" s="10"/>
      <c r="GE32" s="8"/>
      <c r="GH32" s="10"/>
      <c r="GM32" s="8"/>
      <c r="GP32" s="10"/>
      <c r="GU32" s="8"/>
      <c r="GX32" s="10"/>
      <c r="HC32" s="8"/>
      <c r="HF32" s="10"/>
      <c r="HK32" s="8"/>
      <c r="HN32" s="10"/>
      <c r="HS32" s="8"/>
      <c r="HV32" s="10"/>
      <c r="IA32" s="8"/>
      <c r="ID32" s="10"/>
      <c r="II32" s="8"/>
      <c r="IL32" s="10"/>
    </row>
    <row r="33" spans="1:246" ht="15" customHeight="1" x14ac:dyDescent="0.3">
      <c r="A33" s="95"/>
      <c r="B33" s="37" t="s">
        <v>50</v>
      </c>
      <c r="C33" s="38">
        <v>3</v>
      </c>
      <c r="D33" s="39">
        <v>130.97999999999999</v>
      </c>
      <c r="E33" s="39">
        <f t="shared" si="6"/>
        <v>43.66</v>
      </c>
      <c r="F33" s="40">
        <v>0.1</v>
      </c>
      <c r="G33" s="40">
        <v>0.12</v>
      </c>
      <c r="H33" s="41">
        <f t="shared" si="7"/>
        <v>100</v>
      </c>
      <c r="K33" s="8"/>
      <c r="N33" s="10"/>
      <c r="S33" s="8"/>
      <c r="V33" s="10"/>
      <c r="AA33" s="8"/>
      <c r="AD33" s="10"/>
      <c r="AI33" s="8"/>
      <c r="AL33" s="10"/>
      <c r="AQ33" s="8"/>
      <c r="AT33" s="10"/>
      <c r="AY33" s="8"/>
      <c r="BB33" s="10"/>
      <c r="BG33" s="8"/>
      <c r="BJ33" s="10"/>
      <c r="BO33" s="8"/>
      <c r="BR33" s="10"/>
      <c r="BW33" s="8"/>
      <c r="BZ33" s="10"/>
      <c r="CE33" s="8"/>
      <c r="CH33" s="10"/>
      <c r="CM33" s="8"/>
      <c r="CP33" s="10"/>
      <c r="CU33" s="8"/>
      <c r="CX33" s="10"/>
      <c r="DC33" s="8"/>
      <c r="DF33" s="10"/>
      <c r="DK33" s="8"/>
      <c r="DN33" s="10"/>
      <c r="DS33" s="8"/>
      <c r="DV33" s="10"/>
      <c r="EA33" s="8"/>
      <c r="ED33" s="10"/>
      <c r="EI33" s="8"/>
      <c r="EL33" s="10"/>
      <c r="EQ33" s="8"/>
      <c r="ET33" s="10"/>
      <c r="EY33" s="8"/>
      <c r="FB33" s="10"/>
      <c r="FG33" s="8"/>
      <c r="FJ33" s="10"/>
      <c r="FO33" s="8"/>
      <c r="FR33" s="10"/>
      <c r="FW33" s="8"/>
      <c r="FZ33" s="10"/>
      <c r="GE33" s="8"/>
      <c r="GH33" s="10"/>
      <c r="GM33" s="8"/>
      <c r="GP33" s="10"/>
      <c r="GU33" s="8"/>
      <c r="GX33" s="10"/>
      <c r="HC33" s="8"/>
      <c r="HF33" s="10"/>
      <c r="HK33" s="8"/>
      <c r="HN33" s="10"/>
      <c r="HS33" s="8"/>
      <c r="HV33" s="10"/>
      <c r="IA33" s="8"/>
      <c r="ID33" s="10"/>
      <c r="II33" s="8"/>
      <c r="IL33" s="10"/>
    </row>
    <row r="34" spans="1:246" ht="15" customHeight="1" x14ac:dyDescent="0.3">
      <c r="A34" s="95"/>
      <c r="B34" s="37" t="s">
        <v>51</v>
      </c>
      <c r="C34" s="38">
        <v>7</v>
      </c>
      <c r="D34" s="39">
        <v>248.95</v>
      </c>
      <c r="E34" s="39">
        <f t="shared" si="6"/>
        <v>35.56428571428571</v>
      </c>
      <c r="F34" s="40">
        <v>0.1</v>
      </c>
      <c r="G34" s="40">
        <v>0.12</v>
      </c>
      <c r="H34" s="41">
        <f t="shared" si="7"/>
        <v>200</v>
      </c>
      <c r="K34" s="8"/>
      <c r="N34" s="10"/>
      <c r="S34" s="8"/>
      <c r="V34" s="10"/>
      <c r="AA34" s="8"/>
      <c r="AD34" s="10"/>
      <c r="AI34" s="8"/>
      <c r="AL34" s="10"/>
      <c r="AQ34" s="8"/>
      <c r="AT34" s="10"/>
      <c r="AY34" s="8"/>
      <c r="BB34" s="10"/>
      <c r="BG34" s="8"/>
      <c r="BJ34" s="10"/>
      <c r="BO34" s="8"/>
      <c r="BR34" s="10"/>
      <c r="BW34" s="8"/>
      <c r="BZ34" s="10"/>
      <c r="CE34" s="8"/>
      <c r="CH34" s="10"/>
      <c r="CM34" s="8"/>
      <c r="CP34" s="10"/>
      <c r="CU34" s="8"/>
      <c r="CX34" s="10"/>
      <c r="DC34" s="8"/>
      <c r="DF34" s="10"/>
      <c r="DK34" s="8"/>
      <c r="DN34" s="10"/>
      <c r="DS34" s="8"/>
      <c r="DV34" s="10"/>
      <c r="EA34" s="8"/>
      <c r="ED34" s="10"/>
      <c r="EI34" s="8"/>
      <c r="EL34" s="10"/>
      <c r="EQ34" s="8"/>
      <c r="ET34" s="10"/>
      <c r="EY34" s="8"/>
      <c r="FB34" s="10"/>
      <c r="FG34" s="8"/>
      <c r="FJ34" s="10"/>
      <c r="FO34" s="8"/>
      <c r="FR34" s="10"/>
      <c r="FW34" s="8"/>
      <c r="FZ34" s="10"/>
      <c r="GE34" s="8"/>
      <c r="GH34" s="10"/>
      <c r="GM34" s="8"/>
      <c r="GP34" s="10"/>
      <c r="GU34" s="8"/>
      <c r="GX34" s="10"/>
      <c r="HC34" s="8"/>
      <c r="HF34" s="10"/>
      <c r="HK34" s="8"/>
      <c r="HN34" s="10"/>
      <c r="HS34" s="8"/>
      <c r="HV34" s="10"/>
      <c r="IA34" s="8"/>
      <c r="ID34" s="10"/>
      <c r="II34" s="8"/>
      <c r="IL34" s="10"/>
    </row>
    <row r="35" spans="1:246" ht="15" customHeight="1" x14ac:dyDescent="0.3">
      <c r="A35" s="95"/>
      <c r="B35" s="37" t="s">
        <v>52</v>
      </c>
      <c r="C35" s="38">
        <v>19</v>
      </c>
      <c r="D35" s="39">
        <v>731.83</v>
      </c>
      <c r="E35" s="39">
        <f t="shared" si="6"/>
        <v>38.51736842105263</v>
      </c>
      <c r="F35" s="40">
        <v>0.1</v>
      </c>
      <c r="G35" s="40">
        <v>0.12</v>
      </c>
      <c r="H35" s="41">
        <f t="shared" si="7"/>
        <v>580</v>
      </c>
      <c r="K35" s="8"/>
      <c r="N35" s="10"/>
      <c r="S35" s="8"/>
      <c r="V35" s="10"/>
      <c r="AA35" s="8"/>
      <c r="AD35" s="10"/>
      <c r="AI35" s="8"/>
      <c r="AL35" s="10"/>
      <c r="AQ35" s="8"/>
      <c r="AT35" s="10"/>
      <c r="AY35" s="8"/>
      <c r="BB35" s="10"/>
      <c r="BG35" s="8"/>
      <c r="BJ35" s="10"/>
      <c r="BO35" s="8"/>
      <c r="BR35" s="10"/>
      <c r="BW35" s="8"/>
      <c r="BZ35" s="10"/>
      <c r="CE35" s="8"/>
      <c r="CH35" s="10"/>
      <c r="CM35" s="8"/>
      <c r="CP35" s="10"/>
      <c r="CU35" s="8"/>
      <c r="CX35" s="10"/>
      <c r="DC35" s="8"/>
      <c r="DF35" s="10"/>
      <c r="DK35" s="8"/>
      <c r="DN35" s="10"/>
      <c r="DS35" s="8"/>
      <c r="DV35" s="10"/>
      <c r="EA35" s="8"/>
      <c r="ED35" s="10"/>
      <c r="EI35" s="8"/>
      <c r="EL35" s="10"/>
      <c r="EQ35" s="8"/>
      <c r="ET35" s="10"/>
      <c r="EY35" s="8"/>
      <c r="FB35" s="10"/>
      <c r="FG35" s="8"/>
      <c r="FJ35" s="10"/>
      <c r="FO35" s="8"/>
      <c r="FR35" s="10"/>
      <c r="FW35" s="8"/>
      <c r="FZ35" s="10"/>
      <c r="GE35" s="8"/>
      <c r="GH35" s="10"/>
      <c r="GM35" s="8"/>
      <c r="GP35" s="10"/>
      <c r="GU35" s="8"/>
      <c r="GX35" s="10"/>
      <c r="HC35" s="8"/>
      <c r="HF35" s="10"/>
      <c r="HK35" s="8"/>
      <c r="HN35" s="10"/>
      <c r="HS35" s="8"/>
      <c r="HV35" s="10"/>
      <c r="IA35" s="8"/>
      <c r="ID35" s="10"/>
      <c r="II35" s="8"/>
      <c r="IL35" s="10"/>
    </row>
    <row r="36" spans="1:246" ht="15" customHeight="1" x14ac:dyDescent="0.3">
      <c r="A36" s="95"/>
      <c r="B36" s="43" t="s">
        <v>53</v>
      </c>
      <c r="C36" s="44">
        <v>3</v>
      </c>
      <c r="D36" s="45">
        <v>126.97</v>
      </c>
      <c r="E36" s="45">
        <f t="shared" si="6"/>
        <v>42.323333333333331</v>
      </c>
      <c r="F36" s="46">
        <v>0.1</v>
      </c>
      <c r="G36" s="46">
        <v>0.12</v>
      </c>
      <c r="H36" s="47">
        <f t="shared" si="7"/>
        <v>100</v>
      </c>
      <c r="K36" s="8"/>
      <c r="N36" s="10"/>
      <c r="S36" s="8"/>
      <c r="V36" s="10"/>
      <c r="AA36" s="8"/>
      <c r="AD36" s="10"/>
      <c r="AI36" s="8"/>
      <c r="AL36" s="10"/>
      <c r="AQ36" s="8"/>
      <c r="AT36" s="10"/>
      <c r="AY36" s="8"/>
      <c r="BB36" s="10"/>
      <c r="BG36" s="8"/>
      <c r="BJ36" s="10"/>
      <c r="BO36" s="8"/>
      <c r="BR36" s="10"/>
      <c r="BW36" s="8"/>
      <c r="BZ36" s="10"/>
      <c r="CE36" s="8"/>
      <c r="CH36" s="10"/>
      <c r="CM36" s="8"/>
      <c r="CP36" s="10"/>
      <c r="CU36" s="8"/>
      <c r="CX36" s="10"/>
      <c r="DC36" s="8"/>
      <c r="DF36" s="10"/>
      <c r="DK36" s="8"/>
      <c r="DN36" s="10"/>
      <c r="DS36" s="8"/>
      <c r="DV36" s="10"/>
      <c r="EA36" s="8"/>
      <c r="ED36" s="10"/>
      <c r="EI36" s="8"/>
      <c r="EL36" s="10"/>
      <c r="EQ36" s="8"/>
      <c r="ET36" s="10"/>
      <c r="EY36" s="8"/>
      <c r="FB36" s="10"/>
      <c r="FG36" s="8"/>
      <c r="FJ36" s="10"/>
      <c r="FO36" s="8"/>
      <c r="FR36" s="10"/>
      <c r="FW36" s="8"/>
      <c r="FZ36" s="10"/>
      <c r="GE36" s="8"/>
      <c r="GH36" s="10"/>
      <c r="GM36" s="8"/>
      <c r="GP36" s="10"/>
      <c r="GU36" s="8"/>
      <c r="GX36" s="10"/>
      <c r="HC36" s="8"/>
      <c r="HF36" s="10"/>
      <c r="HK36" s="8"/>
      <c r="HN36" s="10"/>
      <c r="HS36" s="8"/>
      <c r="HV36" s="10"/>
      <c r="IA36" s="8"/>
      <c r="ID36" s="10"/>
      <c r="II36" s="8"/>
      <c r="IL36" s="10"/>
    </row>
    <row r="37" spans="1:246" ht="15" customHeight="1" x14ac:dyDescent="0.3">
      <c r="A37" s="95"/>
      <c r="B37" s="48" t="s">
        <v>54</v>
      </c>
      <c r="C37" s="49">
        <v>18</v>
      </c>
      <c r="D37" s="50">
        <v>885.85</v>
      </c>
      <c r="E37" s="50">
        <f t="shared" si="6"/>
        <v>49.213888888888889</v>
      </c>
      <c r="F37" s="51">
        <v>0.1</v>
      </c>
      <c r="G37" s="51">
        <v>0.12</v>
      </c>
      <c r="H37" s="52">
        <f t="shared" si="7"/>
        <v>700</v>
      </c>
      <c r="K37" s="8"/>
      <c r="N37" s="10"/>
      <c r="S37" s="8"/>
      <c r="V37" s="10"/>
      <c r="AA37" s="8"/>
      <c r="AD37" s="10"/>
      <c r="AI37" s="8"/>
      <c r="AL37" s="10"/>
      <c r="AQ37" s="8"/>
      <c r="AT37" s="10"/>
      <c r="AY37" s="8"/>
      <c r="BB37" s="10"/>
      <c r="BG37" s="8"/>
      <c r="BJ37" s="10"/>
      <c r="BO37" s="8"/>
      <c r="BR37" s="10"/>
      <c r="BW37" s="8"/>
      <c r="BZ37" s="10"/>
      <c r="CE37" s="8"/>
      <c r="CH37" s="10"/>
      <c r="CM37" s="8"/>
      <c r="CP37" s="10"/>
      <c r="CU37" s="8"/>
      <c r="CX37" s="10"/>
      <c r="DC37" s="8"/>
      <c r="DF37" s="10"/>
      <c r="DK37" s="8"/>
      <c r="DN37" s="10"/>
      <c r="DS37" s="8"/>
      <c r="DV37" s="10"/>
      <c r="EA37" s="8"/>
      <c r="ED37" s="10"/>
      <c r="EI37" s="8"/>
      <c r="EL37" s="10"/>
      <c r="EQ37" s="8"/>
      <c r="ET37" s="10"/>
      <c r="EY37" s="8"/>
      <c r="FB37" s="10"/>
      <c r="FG37" s="8"/>
      <c r="FJ37" s="10"/>
      <c r="FO37" s="8"/>
      <c r="FR37" s="10"/>
      <c r="FW37" s="8"/>
      <c r="FZ37" s="10"/>
      <c r="GE37" s="8"/>
      <c r="GH37" s="10"/>
      <c r="GM37" s="8"/>
      <c r="GP37" s="10"/>
      <c r="GU37" s="8"/>
      <c r="GX37" s="10"/>
      <c r="HC37" s="8"/>
      <c r="HF37" s="10"/>
      <c r="HK37" s="8"/>
      <c r="HN37" s="10"/>
      <c r="HS37" s="8"/>
      <c r="HV37" s="10"/>
      <c r="IA37" s="8"/>
      <c r="ID37" s="10"/>
      <c r="II37" s="8"/>
      <c r="IL37" s="10"/>
    </row>
    <row r="38" spans="1:246" ht="15" customHeight="1" thickBot="1" x14ac:dyDescent="0.35">
      <c r="A38" s="95"/>
      <c r="B38" s="53" t="s">
        <v>55</v>
      </c>
      <c r="C38" s="54">
        <f>C37+C36+C31+C24</f>
        <v>96</v>
      </c>
      <c r="D38" s="55">
        <f>D37+D36+D31+D24</f>
        <v>4225.21</v>
      </c>
      <c r="E38" s="55">
        <f t="shared" si="6"/>
        <v>44.012604166666669</v>
      </c>
      <c r="F38" s="56">
        <f>+F31+0.05</f>
        <v>0.2</v>
      </c>
      <c r="G38" s="56">
        <v>0.12</v>
      </c>
      <c r="H38" s="57">
        <f t="shared" si="7"/>
        <v>2970</v>
      </c>
      <c r="K38" s="8"/>
      <c r="N38" s="10"/>
      <c r="S38" s="8"/>
      <c r="V38" s="10"/>
      <c r="AA38" s="8"/>
      <c r="AD38" s="10"/>
      <c r="AI38" s="8"/>
      <c r="AL38" s="10"/>
      <c r="AQ38" s="8"/>
      <c r="AT38" s="10"/>
      <c r="AY38" s="8"/>
      <c r="BB38" s="10"/>
      <c r="BG38" s="8"/>
      <c r="BJ38" s="10"/>
      <c r="BO38" s="8"/>
      <c r="BR38" s="10"/>
      <c r="BW38" s="8"/>
      <c r="BZ38" s="10"/>
      <c r="CE38" s="8"/>
      <c r="CH38" s="10"/>
      <c r="CM38" s="8"/>
      <c r="CP38" s="10"/>
      <c r="CU38" s="8"/>
      <c r="CX38" s="10"/>
      <c r="DC38" s="8"/>
      <c r="DF38" s="10"/>
      <c r="DK38" s="8"/>
      <c r="DN38" s="10"/>
      <c r="DS38" s="8"/>
      <c r="DV38" s="10"/>
      <c r="EA38" s="8"/>
      <c r="ED38" s="10"/>
      <c r="EI38" s="8"/>
      <c r="EL38" s="10"/>
      <c r="EQ38" s="8"/>
      <c r="ET38" s="10"/>
      <c r="EY38" s="8"/>
      <c r="FB38" s="10"/>
      <c r="FG38" s="8"/>
      <c r="FJ38" s="10"/>
      <c r="FO38" s="8"/>
      <c r="FR38" s="10"/>
      <c r="FW38" s="8"/>
      <c r="FZ38" s="10"/>
      <c r="GE38" s="8"/>
      <c r="GH38" s="10"/>
      <c r="GM38" s="8"/>
      <c r="GP38" s="10"/>
      <c r="GU38" s="8"/>
      <c r="GX38" s="10"/>
      <c r="HC38" s="8"/>
      <c r="HF38" s="10"/>
      <c r="HK38" s="8"/>
      <c r="HN38" s="10"/>
      <c r="HS38" s="8"/>
      <c r="HV38" s="10"/>
      <c r="IA38" s="8"/>
      <c r="ID38" s="10"/>
      <c r="II38" s="8"/>
      <c r="IL38" s="10"/>
    </row>
    <row r="39" spans="1:246" ht="15" customHeight="1" thickBot="1" x14ac:dyDescent="0.35">
      <c r="A39" s="95"/>
      <c r="B39" s="96"/>
      <c r="C39" s="96"/>
      <c r="D39" s="96"/>
      <c r="E39" s="96"/>
      <c r="F39" s="96"/>
      <c r="G39" s="96"/>
      <c r="H39" s="96"/>
      <c r="K39" s="8"/>
      <c r="N39" s="10"/>
      <c r="S39" s="8"/>
      <c r="V39" s="10"/>
      <c r="AA39" s="8"/>
      <c r="AD39" s="10"/>
      <c r="AI39" s="8"/>
      <c r="AL39" s="10"/>
      <c r="AQ39" s="8"/>
      <c r="AT39" s="10"/>
      <c r="AY39" s="8"/>
      <c r="BB39" s="10"/>
      <c r="BG39" s="8"/>
      <c r="BJ39" s="10"/>
      <c r="BO39" s="8"/>
      <c r="BR39" s="10"/>
      <c r="BW39" s="8"/>
      <c r="BZ39" s="10"/>
      <c r="CE39" s="8"/>
      <c r="CH39" s="10"/>
      <c r="CM39" s="8"/>
      <c r="CP39" s="10"/>
      <c r="CU39" s="8"/>
      <c r="CX39" s="10"/>
      <c r="DC39" s="8"/>
      <c r="DF39" s="10"/>
      <c r="DK39" s="8"/>
      <c r="DN39" s="10"/>
      <c r="DS39" s="8"/>
      <c r="DV39" s="10"/>
      <c r="EA39" s="8"/>
      <c r="ED39" s="10"/>
      <c r="EI39" s="8"/>
      <c r="EL39" s="10"/>
      <c r="EQ39" s="8"/>
      <c r="ET39" s="10"/>
      <c r="EY39" s="8"/>
      <c r="FB39" s="10"/>
      <c r="FG39" s="8"/>
      <c r="FJ39" s="10"/>
      <c r="FO39" s="8"/>
      <c r="FR39" s="10"/>
      <c r="FW39" s="8"/>
      <c r="FZ39" s="10"/>
      <c r="GE39" s="8"/>
      <c r="GH39" s="10"/>
      <c r="GM39" s="8"/>
      <c r="GP39" s="10"/>
      <c r="GU39" s="8"/>
      <c r="GX39" s="10"/>
      <c r="HC39" s="8"/>
      <c r="HF39" s="10"/>
      <c r="HK39" s="8"/>
      <c r="HN39" s="10"/>
      <c r="HS39" s="8"/>
      <c r="HV39" s="10"/>
      <c r="IA39" s="8"/>
      <c r="ID39" s="10"/>
      <c r="II39" s="8"/>
      <c r="IL39" s="10"/>
    </row>
    <row r="40" spans="1:246" ht="15" customHeight="1" x14ac:dyDescent="0.3">
      <c r="A40" s="95"/>
      <c r="B40" s="109" t="s">
        <v>56</v>
      </c>
      <c r="C40" s="109"/>
      <c r="D40" s="109"/>
      <c r="E40" s="109"/>
      <c r="F40" s="109"/>
      <c r="G40" s="109"/>
      <c r="H40" s="109"/>
      <c r="K40" s="8"/>
      <c r="N40" s="10"/>
      <c r="S40" s="8"/>
      <c r="V40" s="10"/>
      <c r="AA40" s="8"/>
      <c r="AD40" s="10"/>
      <c r="AI40" s="8"/>
      <c r="AL40" s="10"/>
      <c r="AQ40" s="8"/>
      <c r="AT40" s="10"/>
      <c r="AY40" s="8"/>
      <c r="BB40" s="10"/>
      <c r="BG40" s="8"/>
      <c r="BJ40" s="10"/>
      <c r="BO40" s="8"/>
      <c r="BR40" s="10"/>
      <c r="BW40" s="8"/>
      <c r="BZ40" s="10"/>
      <c r="CE40" s="8"/>
      <c r="CH40" s="10"/>
      <c r="CM40" s="8"/>
      <c r="CP40" s="10"/>
      <c r="CU40" s="8"/>
      <c r="CX40" s="10"/>
      <c r="DC40" s="8"/>
      <c r="DF40" s="10"/>
      <c r="DK40" s="8"/>
      <c r="DN40" s="10"/>
      <c r="DS40" s="8"/>
      <c r="DV40" s="10"/>
      <c r="EA40" s="8"/>
      <c r="ED40" s="10"/>
      <c r="EI40" s="8"/>
      <c r="EL40" s="10"/>
      <c r="EQ40" s="8"/>
      <c r="ET40" s="10"/>
      <c r="EY40" s="8"/>
      <c r="FB40" s="10"/>
      <c r="FG40" s="8"/>
      <c r="FJ40" s="10"/>
      <c r="FO40" s="8"/>
      <c r="FR40" s="10"/>
      <c r="FW40" s="8"/>
      <c r="FZ40" s="10"/>
      <c r="GE40" s="8"/>
      <c r="GH40" s="10"/>
      <c r="GM40" s="8"/>
      <c r="GP40" s="10"/>
      <c r="GU40" s="8"/>
      <c r="GX40" s="10"/>
      <c r="HC40" s="8"/>
      <c r="HF40" s="10"/>
      <c r="HK40" s="8"/>
      <c r="HN40" s="10"/>
      <c r="HS40" s="8"/>
      <c r="HV40" s="10"/>
      <c r="IA40" s="8"/>
      <c r="ID40" s="10"/>
      <c r="II40" s="8"/>
      <c r="IL40" s="10"/>
    </row>
    <row r="41" spans="1:246" ht="15" customHeight="1" x14ac:dyDescent="0.3">
      <c r="A41" s="95"/>
      <c r="B41" s="14"/>
      <c r="C41" s="15" t="s">
        <v>3</v>
      </c>
      <c r="D41" s="16" t="s">
        <v>4</v>
      </c>
      <c r="E41" s="16" t="s">
        <v>5</v>
      </c>
      <c r="F41" s="16" t="s">
        <v>6</v>
      </c>
      <c r="G41" s="16" t="s">
        <v>40</v>
      </c>
      <c r="H41" s="17" t="s">
        <v>7</v>
      </c>
      <c r="K41" s="8"/>
      <c r="N41" s="10"/>
      <c r="S41" s="8"/>
      <c r="V41" s="10"/>
      <c r="AA41" s="8"/>
      <c r="AD41" s="10"/>
      <c r="AI41" s="8"/>
      <c r="AL41" s="10"/>
      <c r="AQ41" s="8"/>
      <c r="AT41" s="10"/>
      <c r="AY41" s="8"/>
      <c r="BB41" s="10"/>
      <c r="BG41" s="8"/>
      <c r="BJ41" s="10"/>
      <c r="BO41" s="8"/>
      <c r="BR41" s="10"/>
      <c r="BW41" s="8"/>
      <c r="BZ41" s="10"/>
      <c r="CE41" s="8"/>
      <c r="CH41" s="10"/>
      <c r="CM41" s="8"/>
      <c r="CP41" s="10"/>
      <c r="CU41" s="8"/>
      <c r="CX41" s="10"/>
      <c r="DC41" s="8"/>
      <c r="DF41" s="10"/>
      <c r="DK41" s="8"/>
      <c r="DN41" s="10"/>
      <c r="DS41" s="8"/>
      <c r="DV41" s="10"/>
      <c r="EA41" s="8"/>
      <c r="ED41" s="10"/>
      <c r="EI41" s="8"/>
      <c r="EL41" s="10"/>
      <c r="EQ41" s="8"/>
      <c r="ET41" s="10"/>
      <c r="EY41" s="8"/>
      <c r="FB41" s="10"/>
      <c r="FG41" s="8"/>
      <c r="FJ41" s="10"/>
      <c r="FO41" s="8"/>
      <c r="FR41" s="10"/>
      <c r="FW41" s="8"/>
      <c r="FZ41" s="10"/>
      <c r="GE41" s="8"/>
      <c r="GH41" s="10"/>
      <c r="GM41" s="8"/>
      <c r="GP41" s="10"/>
      <c r="GU41" s="8"/>
      <c r="GX41" s="10"/>
      <c r="HC41" s="8"/>
      <c r="HF41" s="10"/>
      <c r="HK41" s="8"/>
      <c r="HN41" s="10"/>
      <c r="HS41" s="8"/>
      <c r="HV41" s="10"/>
      <c r="IA41" s="8"/>
      <c r="ID41" s="10"/>
      <c r="II41" s="8"/>
      <c r="IL41" s="10"/>
    </row>
    <row r="42" spans="1:246" ht="15" customHeight="1" x14ac:dyDescent="0.3">
      <c r="A42" s="95"/>
      <c r="B42" s="18" t="s">
        <v>57</v>
      </c>
      <c r="C42" s="19">
        <f>SUM(C43:C48)</f>
        <v>53</v>
      </c>
      <c r="D42" s="20">
        <f>SUM(D43:D48)</f>
        <v>1722.3133613445382</v>
      </c>
      <c r="E42" s="20">
        <f>+D42/C42</f>
        <v>32.496478515934683</v>
      </c>
      <c r="F42" s="21">
        <v>0.15</v>
      </c>
      <c r="G42" s="21">
        <v>0.15</v>
      </c>
      <c r="H42" s="22">
        <f>ROUND(D42*(1-F42)*(1-G42),-1)</f>
        <v>1240</v>
      </c>
      <c r="K42" s="8"/>
      <c r="N42" s="10"/>
      <c r="S42" s="8"/>
      <c r="V42" s="10"/>
      <c r="AA42" s="8"/>
      <c r="AD42" s="10"/>
      <c r="AI42" s="8"/>
      <c r="AL42" s="10"/>
      <c r="AQ42" s="8"/>
      <c r="AT42" s="10"/>
      <c r="AY42" s="8"/>
      <c r="BB42" s="10"/>
      <c r="BG42" s="8"/>
      <c r="BJ42" s="10"/>
      <c r="BO42" s="8"/>
      <c r="BR42" s="10"/>
      <c r="BW42" s="8"/>
      <c r="BZ42" s="10"/>
      <c r="CE42" s="8"/>
      <c r="CH42" s="10"/>
      <c r="CM42" s="8"/>
      <c r="CP42" s="10"/>
      <c r="CU42" s="8"/>
      <c r="CX42" s="10"/>
      <c r="DC42" s="8"/>
      <c r="DF42" s="10"/>
      <c r="DK42" s="8"/>
      <c r="DN42" s="10"/>
      <c r="DS42" s="8"/>
      <c r="DV42" s="10"/>
      <c r="EA42" s="8"/>
      <c r="ED42" s="10"/>
      <c r="EI42" s="8"/>
      <c r="EL42" s="10"/>
      <c r="EQ42" s="8"/>
      <c r="ET42" s="10"/>
      <c r="EY42" s="8"/>
      <c r="FB42" s="10"/>
      <c r="FG42" s="8"/>
      <c r="FJ42" s="10"/>
      <c r="FO42" s="8"/>
      <c r="FR42" s="10"/>
      <c r="FW42" s="8"/>
      <c r="FZ42" s="10"/>
      <c r="GE42" s="8"/>
      <c r="GH42" s="10"/>
      <c r="GM42" s="8"/>
      <c r="GP42" s="10"/>
      <c r="GU42" s="8"/>
      <c r="GX42" s="10"/>
      <c r="HC42" s="8"/>
      <c r="HF42" s="10"/>
      <c r="HK42" s="8"/>
      <c r="HN42" s="10"/>
      <c r="HS42" s="8"/>
      <c r="HV42" s="10"/>
      <c r="IA42" s="8"/>
      <c r="ID42" s="10"/>
      <c r="II42" s="8"/>
      <c r="IL42" s="10"/>
    </row>
    <row r="43" spans="1:246" ht="15" customHeight="1" x14ac:dyDescent="0.3">
      <c r="A43" s="95"/>
      <c r="B43" s="23" t="s">
        <v>58</v>
      </c>
      <c r="C43" s="24">
        <v>12</v>
      </c>
      <c r="D43" s="25">
        <f>465.88/1.19*1.07</f>
        <v>418.90050420168069</v>
      </c>
      <c r="E43" s="25">
        <f t="shared" ref="E43:E48" si="8">+D43/+C43</f>
        <v>34.908375350140055</v>
      </c>
      <c r="F43" s="26">
        <v>0.1</v>
      </c>
      <c r="G43" s="26">
        <v>0.15</v>
      </c>
      <c r="H43" s="27">
        <f t="shared" ref="H43:H48" si="9">(ROUND(D43*(1-F43)*(1-G43),-1))</f>
        <v>320</v>
      </c>
      <c r="K43" s="8"/>
      <c r="N43" s="10"/>
      <c r="S43" s="8"/>
      <c r="V43" s="10"/>
      <c r="AA43" s="8"/>
      <c r="AD43" s="10"/>
      <c r="AI43" s="8"/>
      <c r="AL43" s="10"/>
      <c r="AQ43" s="8"/>
      <c r="AT43" s="10"/>
      <c r="AY43" s="8"/>
      <c r="BB43" s="10"/>
      <c r="BG43" s="8"/>
      <c r="BJ43" s="10"/>
      <c r="BO43" s="8"/>
      <c r="BR43" s="10"/>
      <c r="BW43" s="8"/>
      <c r="BZ43" s="10"/>
      <c r="CE43" s="8"/>
      <c r="CH43" s="10"/>
      <c r="CM43" s="8"/>
      <c r="CP43" s="10"/>
      <c r="CU43" s="8"/>
      <c r="CX43" s="10"/>
      <c r="DC43" s="8"/>
      <c r="DF43" s="10"/>
      <c r="DK43" s="8"/>
      <c r="DN43" s="10"/>
      <c r="DS43" s="8"/>
      <c r="DV43" s="10"/>
      <c r="EA43" s="8"/>
      <c r="ED43" s="10"/>
      <c r="EI43" s="8"/>
      <c r="EL43" s="10"/>
      <c r="EQ43" s="8"/>
      <c r="ET43" s="10"/>
      <c r="EY43" s="8"/>
      <c r="FB43" s="10"/>
      <c r="FG43" s="8"/>
      <c r="FJ43" s="10"/>
      <c r="FO43" s="8"/>
      <c r="FR43" s="10"/>
      <c r="FW43" s="8"/>
      <c r="FZ43" s="10"/>
      <c r="GE43" s="8"/>
      <c r="GH43" s="10"/>
      <c r="GM43" s="8"/>
      <c r="GP43" s="10"/>
      <c r="GU43" s="8"/>
      <c r="GX43" s="10"/>
      <c r="HC43" s="8"/>
      <c r="HF43" s="10"/>
      <c r="HK43" s="8"/>
      <c r="HN43" s="10"/>
      <c r="HS43" s="8"/>
      <c r="HV43" s="10"/>
      <c r="IA43" s="8"/>
      <c r="ID43" s="10"/>
      <c r="II43" s="8"/>
      <c r="IL43" s="10"/>
    </row>
    <row r="44" spans="1:246" ht="15" customHeight="1" x14ac:dyDescent="0.3">
      <c r="A44" s="95"/>
      <c r="B44" s="23" t="s">
        <v>59</v>
      </c>
      <c r="C44" s="24">
        <v>6</v>
      </c>
      <c r="D44" s="25">
        <f>213.94/1.19*1.07</f>
        <v>192.36621848739497</v>
      </c>
      <c r="E44" s="25">
        <f t="shared" si="8"/>
        <v>32.061036414565827</v>
      </c>
      <c r="F44" s="26">
        <v>0.1</v>
      </c>
      <c r="G44" s="26">
        <v>0.15</v>
      </c>
      <c r="H44" s="27">
        <f t="shared" si="9"/>
        <v>150</v>
      </c>
      <c r="K44" s="8"/>
      <c r="N44" s="10"/>
      <c r="S44" s="8"/>
      <c r="V44" s="10"/>
      <c r="AA44" s="8"/>
      <c r="AD44" s="10"/>
      <c r="AI44" s="8"/>
      <c r="AL44" s="10"/>
      <c r="AQ44" s="8"/>
      <c r="AT44" s="10"/>
      <c r="AY44" s="8"/>
      <c r="BB44" s="10"/>
      <c r="BG44" s="8"/>
      <c r="BJ44" s="10"/>
      <c r="BO44" s="8"/>
      <c r="BR44" s="10"/>
      <c r="BW44" s="8"/>
      <c r="BZ44" s="10"/>
      <c r="CE44" s="8"/>
      <c r="CH44" s="10"/>
      <c r="CM44" s="8"/>
      <c r="CP44" s="10"/>
      <c r="CU44" s="8"/>
      <c r="CX44" s="10"/>
      <c r="DC44" s="8"/>
      <c r="DF44" s="10"/>
      <c r="DK44" s="8"/>
      <c r="DN44" s="10"/>
      <c r="DS44" s="8"/>
      <c r="DV44" s="10"/>
      <c r="EA44" s="8"/>
      <c r="ED44" s="10"/>
      <c r="EI44" s="8"/>
      <c r="EL44" s="10"/>
      <c r="EQ44" s="8"/>
      <c r="ET44" s="10"/>
      <c r="EY44" s="8"/>
      <c r="FB44" s="10"/>
      <c r="FG44" s="8"/>
      <c r="FJ44" s="10"/>
      <c r="FO44" s="8"/>
      <c r="FR44" s="10"/>
      <c r="FW44" s="8"/>
      <c r="FZ44" s="10"/>
      <c r="GE44" s="8"/>
      <c r="GH44" s="10"/>
      <c r="GM44" s="8"/>
      <c r="GP44" s="10"/>
      <c r="GU44" s="8"/>
      <c r="GX44" s="10"/>
      <c r="HC44" s="8"/>
      <c r="HF44" s="10"/>
      <c r="HK44" s="8"/>
      <c r="HN44" s="10"/>
      <c r="HS44" s="8"/>
      <c r="HV44" s="10"/>
      <c r="IA44" s="8"/>
      <c r="ID44" s="10"/>
      <c r="II44" s="8"/>
      <c r="IL44" s="10"/>
    </row>
    <row r="45" spans="1:246" ht="15" customHeight="1" x14ac:dyDescent="0.3">
      <c r="A45" s="95"/>
      <c r="B45" s="23" t="s">
        <v>60</v>
      </c>
      <c r="C45" s="24">
        <v>10</v>
      </c>
      <c r="D45" s="25">
        <f>428.9/1.19*1.07</f>
        <v>385.64957983193278</v>
      </c>
      <c r="E45" s="25">
        <f t="shared" si="8"/>
        <v>38.564957983193281</v>
      </c>
      <c r="F45" s="26">
        <v>0.1</v>
      </c>
      <c r="G45" s="26">
        <v>0.15</v>
      </c>
      <c r="H45" s="27">
        <f t="shared" si="9"/>
        <v>300</v>
      </c>
      <c r="K45" s="8"/>
      <c r="N45" s="10"/>
      <c r="S45" s="8"/>
      <c r="V45" s="10"/>
      <c r="AA45" s="8"/>
      <c r="AD45" s="10"/>
      <c r="AI45" s="8"/>
      <c r="AL45" s="10"/>
      <c r="AQ45" s="8"/>
      <c r="AT45" s="10"/>
      <c r="AY45" s="8"/>
      <c r="BB45" s="10"/>
      <c r="BG45" s="8"/>
      <c r="BJ45" s="10"/>
      <c r="BO45" s="8"/>
      <c r="BR45" s="10"/>
      <c r="BW45" s="8"/>
      <c r="BZ45" s="10"/>
      <c r="CE45" s="8"/>
      <c r="CH45" s="10"/>
      <c r="CM45" s="8"/>
      <c r="CP45" s="10"/>
      <c r="CU45" s="8"/>
      <c r="CX45" s="10"/>
      <c r="DC45" s="8"/>
      <c r="DF45" s="10"/>
      <c r="DK45" s="8"/>
      <c r="DN45" s="10"/>
      <c r="DS45" s="8"/>
      <c r="DV45" s="10"/>
      <c r="EA45" s="8"/>
      <c r="ED45" s="10"/>
      <c r="EI45" s="8"/>
      <c r="EL45" s="10"/>
      <c r="EQ45" s="8"/>
      <c r="ET45" s="10"/>
      <c r="EY45" s="8"/>
      <c r="FB45" s="10"/>
      <c r="FG45" s="8"/>
      <c r="FJ45" s="10"/>
      <c r="FO45" s="8"/>
      <c r="FR45" s="10"/>
      <c r="FW45" s="8"/>
      <c r="FZ45" s="10"/>
      <c r="GE45" s="8"/>
      <c r="GH45" s="10"/>
      <c r="GM45" s="8"/>
      <c r="GP45" s="10"/>
      <c r="GU45" s="8"/>
      <c r="GX45" s="10"/>
      <c r="HC45" s="8"/>
      <c r="HF45" s="10"/>
      <c r="HK45" s="8"/>
      <c r="HN45" s="10"/>
      <c r="HS45" s="8"/>
      <c r="HV45" s="10"/>
      <c r="IA45" s="8"/>
      <c r="ID45" s="10"/>
      <c r="II45" s="8"/>
      <c r="IL45" s="10"/>
    </row>
    <row r="46" spans="1:246" ht="15" customHeight="1" x14ac:dyDescent="0.3">
      <c r="A46" s="95"/>
      <c r="B46" s="23" t="s">
        <v>61</v>
      </c>
      <c r="C46" s="24">
        <v>10</v>
      </c>
      <c r="D46" s="25">
        <f>380.9/1.19*1.07</f>
        <v>342.4899159663866</v>
      </c>
      <c r="E46" s="25">
        <f t="shared" si="8"/>
        <v>34.24899159663866</v>
      </c>
      <c r="F46" s="26">
        <v>0.1</v>
      </c>
      <c r="G46" s="26">
        <v>0.15</v>
      </c>
      <c r="H46" s="27">
        <f t="shared" si="9"/>
        <v>260</v>
      </c>
      <c r="K46" s="8"/>
      <c r="N46" s="10"/>
      <c r="S46" s="8"/>
      <c r="V46" s="10"/>
      <c r="AA46" s="8"/>
      <c r="AD46" s="10"/>
      <c r="AI46" s="8"/>
      <c r="AL46" s="10"/>
      <c r="AQ46" s="8"/>
      <c r="AT46" s="10"/>
      <c r="AY46" s="8"/>
      <c r="BB46" s="10"/>
      <c r="BG46" s="8"/>
      <c r="BJ46" s="10"/>
      <c r="BO46" s="8"/>
      <c r="BR46" s="10"/>
      <c r="BW46" s="8"/>
      <c r="BZ46" s="10"/>
      <c r="CE46" s="8"/>
      <c r="CH46" s="10"/>
      <c r="CM46" s="8"/>
      <c r="CP46" s="10"/>
      <c r="CU46" s="8"/>
      <c r="CX46" s="10"/>
      <c r="DC46" s="8"/>
      <c r="DF46" s="10"/>
      <c r="DK46" s="8"/>
      <c r="DN46" s="10"/>
      <c r="DS46" s="8"/>
      <c r="DV46" s="10"/>
      <c r="EA46" s="8"/>
      <c r="ED46" s="10"/>
      <c r="EI46" s="8"/>
      <c r="EL46" s="10"/>
      <c r="EQ46" s="8"/>
      <c r="ET46" s="10"/>
      <c r="EY46" s="8"/>
      <c r="FB46" s="10"/>
      <c r="FG46" s="8"/>
      <c r="FJ46" s="10"/>
      <c r="FO46" s="8"/>
      <c r="FR46" s="10"/>
      <c r="FW46" s="8"/>
      <c r="FZ46" s="10"/>
      <c r="GE46" s="8"/>
      <c r="GH46" s="10"/>
      <c r="GM46" s="8"/>
      <c r="GP46" s="10"/>
      <c r="GU46" s="8"/>
      <c r="GX46" s="10"/>
      <c r="HC46" s="8"/>
      <c r="HF46" s="10"/>
      <c r="HK46" s="8"/>
      <c r="HN46" s="10"/>
      <c r="HS46" s="8"/>
      <c r="HV46" s="10"/>
      <c r="IA46" s="8"/>
      <c r="ID46" s="10"/>
      <c r="II46" s="8"/>
      <c r="IL46" s="10"/>
    </row>
    <row r="47" spans="1:246" ht="15" customHeight="1" x14ac:dyDescent="0.3">
      <c r="A47" s="95"/>
      <c r="B47" s="23" t="s">
        <v>62</v>
      </c>
      <c r="C47" s="24">
        <v>5</v>
      </c>
      <c r="D47" s="25">
        <f>173.95/1.19*1.07</f>
        <v>156.40882352941179</v>
      </c>
      <c r="E47" s="25">
        <f t="shared" si="8"/>
        <v>31.28176470588236</v>
      </c>
      <c r="F47" s="26">
        <v>0.1</v>
      </c>
      <c r="G47" s="26">
        <v>0.15</v>
      </c>
      <c r="H47" s="27">
        <f t="shared" si="9"/>
        <v>120</v>
      </c>
      <c r="K47" s="8"/>
      <c r="N47" s="10"/>
      <c r="S47" s="8"/>
      <c r="V47" s="10"/>
      <c r="AA47" s="8"/>
      <c r="AD47" s="10"/>
      <c r="AI47" s="8"/>
      <c r="AL47" s="10"/>
      <c r="AQ47" s="8"/>
      <c r="AT47" s="10"/>
      <c r="AY47" s="8"/>
      <c r="BB47" s="10"/>
      <c r="BG47" s="8"/>
      <c r="BJ47" s="10"/>
      <c r="BO47" s="8"/>
      <c r="BR47" s="10"/>
      <c r="BW47" s="8"/>
      <c r="BZ47" s="10"/>
      <c r="CE47" s="8"/>
      <c r="CH47" s="10"/>
      <c r="CM47" s="8"/>
      <c r="CP47" s="10"/>
      <c r="CU47" s="8"/>
      <c r="CX47" s="10"/>
      <c r="DC47" s="8"/>
      <c r="DF47" s="10"/>
      <c r="DK47" s="8"/>
      <c r="DN47" s="10"/>
      <c r="DS47" s="8"/>
      <c r="DV47" s="10"/>
      <c r="EA47" s="8"/>
      <c r="ED47" s="10"/>
      <c r="EI47" s="8"/>
      <c r="EL47" s="10"/>
      <c r="EQ47" s="8"/>
      <c r="ET47" s="10"/>
      <c r="EY47" s="8"/>
      <c r="FB47" s="10"/>
      <c r="FG47" s="8"/>
      <c r="FJ47" s="10"/>
      <c r="FO47" s="8"/>
      <c r="FR47" s="10"/>
      <c r="FW47" s="8"/>
      <c r="FZ47" s="10"/>
      <c r="GE47" s="8"/>
      <c r="GH47" s="10"/>
      <c r="GM47" s="8"/>
      <c r="GP47" s="10"/>
      <c r="GU47" s="8"/>
      <c r="GX47" s="10"/>
      <c r="HC47" s="8"/>
      <c r="HF47" s="10"/>
      <c r="HK47" s="8"/>
      <c r="HN47" s="10"/>
      <c r="HS47" s="8"/>
      <c r="HV47" s="10"/>
      <c r="IA47" s="8"/>
      <c r="ID47" s="10"/>
      <c r="II47" s="8"/>
      <c r="IL47" s="10"/>
    </row>
    <row r="48" spans="1:246" ht="15" customHeight="1" x14ac:dyDescent="0.3">
      <c r="A48" s="95"/>
      <c r="B48" s="23" t="s">
        <v>63</v>
      </c>
      <c r="C48" s="24">
        <v>10</v>
      </c>
      <c r="D48" s="25">
        <f>251.9/1.19*1.07</f>
        <v>226.49831932773114</v>
      </c>
      <c r="E48" s="25">
        <f t="shared" si="8"/>
        <v>22.649831932773115</v>
      </c>
      <c r="F48" s="26">
        <v>0.1</v>
      </c>
      <c r="G48" s="26">
        <v>0.15</v>
      </c>
      <c r="H48" s="27">
        <f t="shared" si="9"/>
        <v>170</v>
      </c>
      <c r="K48" s="8"/>
      <c r="N48" s="10"/>
      <c r="S48" s="8"/>
      <c r="V48" s="10"/>
      <c r="AA48" s="8"/>
      <c r="AD48" s="10"/>
      <c r="AI48" s="8"/>
      <c r="AL48" s="10"/>
      <c r="AQ48" s="8"/>
      <c r="AT48" s="10"/>
      <c r="AY48" s="8"/>
      <c r="BB48" s="10"/>
      <c r="BG48" s="8"/>
      <c r="BJ48" s="10"/>
      <c r="BO48" s="8"/>
      <c r="BR48" s="10"/>
      <c r="BW48" s="8"/>
      <c r="BZ48" s="10"/>
      <c r="CE48" s="8"/>
      <c r="CH48" s="10"/>
      <c r="CM48" s="8"/>
      <c r="CP48" s="10"/>
      <c r="CU48" s="8"/>
      <c r="CX48" s="10"/>
      <c r="DC48" s="8"/>
      <c r="DF48" s="10"/>
      <c r="DK48" s="8"/>
      <c r="DN48" s="10"/>
      <c r="DS48" s="8"/>
      <c r="DV48" s="10"/>
      <c r="EA48" s="8"/>
      <c r="ED48" s="10"/>
      <c r="EI48" s="8"/>
      <c r="EL48" s="10"/>
      <c r="EQ48" s="8"/>
      <c r="ET48" s="10"/>
      <c r="EY48" s="8"/>
      <c r="FB48" s="10"/>
      <c r="FG48" s="8"/>
      <c r="FJ48" s="10"/>
      <c r="FO48" s="8"/>
      <c r="FR48" s="10"/>
      <c r="FW48" s="8"/>
      <c r="FZ48" s="10"/>
      <c r="GE48" s="8"/>
      <c r="GH48" s="10"/>
      <c r="GM48" s="8"/>
      <c r="GP48" s="10"/>
      <c r="GU48" s="8"/>
      <c r="GX48" s="10"/>
      <c r="HC48" s="8"/>
      <c r="HF48" s="10"/>
      <c r="HK48" s="8"/>
      <c r="HN48" s="10"/>
      <c r="HS48" s="8"/>
      <c r="HV48" s="10"/>
      <c r="IA48" s="8"/>
      <c r="ID48" s="10"/>
      <c r="II48" s="8"/>
      <c r="IL48" s="10"/>
    </row>
    <row r="49" spans="1:246" ht="15" customHeight="1" x14ac:dyDescent="0.3">
      <c r="A49" s="95"/>
      <c r="B49" s="32" t="s">
        <v>64</v>
      </c>
      <c r="C49" s="33">
        <f>SUM(C50:C53)</f>
        <v>45</v>
      </c>
      <c r="D49" s="34">
        <f>SUM(D50:D53)</f>
        <v>1361.8222689075633</v>
      </c>
      <c r="E49" s="34">
        <f t="shared" ref="E49:E56" si="10">+D49/C49</f>
        <v>30.262717086834741</v>
      </c>
      <c r="F49" s="35">
        <f>+F42</f>
        <v>0.15</v>
      </c>
      <c r="G49" s="35">
        <v>0.15</v>
      </c>
      <c r="H49" s="36">
        <f t="shared" ref="H49:H56" si="11">ROUND(D49*(1-F49)*(1-G49),-1)</f>
        <v>980</v>
      </c>
      <c r="K49" s="8"/>
      <c r="N49" s="10"/>
      <c r="S49" s="8"/>
      <c r="V49" s="10"/>
      <c r="AA49" s="8"/>
      <c r="AD49" s="10"/>
      <c r="AI49" s="8"/>
      <c r="AL49" s="10"/>
      <c r="AQ49" s="8"/>
      <c r="AT49" s="10"/>
      <c r="AY49" s="8"/>
      <c r="BB49" s="10"/>
      <c r="BG49" s="8"/>
      <c r="BJ49" s="10"/>
      <c r="BO49" s="8"/>
      <c r="BR49" s="10"/>
      <c r="BW49" s="8"/>
      <c r="BZ49" s="10"/>
      <c r="CE49" s="8"/>
      <c r="CH49" s="10"/>
      <c r="CM49" s="8"/>
      <c r="CP49" s="10"/>
      <c r="CU49" s="8"/>
      <c r="CX49" s="10"/>
      <c r="DC49" s="8"/>
      <c r="DF49" s="10"/>
      <c r="DK49" s="8"/>
      <c r="DN49" s="10"/>
      <c r="DS49" s="8"/>
      <c r="DV49" s="10"/>
      <c r="EA49" s="8"/>
      <c r="ED49" s="10"/>
      <c r="EI49" s="8"/>
      <c r="EL49" s="10"/>
      <c r="EQ49" s="8"/>
      <c r="ET49" s="10"/>
      <c r="EY49" s="8"/>
      <c r="FB49" s="10"/>
      <c r="FG49" s="8"/>
      <c r="FJ49" s="10"/>
      <c r="FO49" s="8"/>
      <c r="FR49" s="10"/>
      <c r="FW49" s="8"/>
      <c r="FZ49" s="10"/>
      <c r="GE49" s="8"/>
      <c r="GH49" s="10"/>
      <c r="GM49" s="8"/>
      <c r="GP49" s="10"/>
      <c r="GU49" s="8"/>
      <c r="GX49" s="10"/>
      <c r="HC49" s="8"/>
      <c r="HF49" s="10"/>
      <c r="HK49" s="8"/>
      <c r="HN49" s="10"/>
      <c r="HS49" s="8"/>
      <c r="HV49" s="10"/>
      <c r="IA49" s="8"/>
      <c r="ID49" s="10"/>
      <c r="II49" s="8"/>
      <c r="IL49" s="10"/>
    </row>
    <row r="50" spans="1:246" ht="15" customHeight="1" x14ac:dyDescent="0.3">
      <c r="A50" s="95"/>
      <c r="B50" s="37" t="s">
        <v>65</v>
      </c>
      <c r="C50" s="38">
        <v>9</v>
      </c>
      <c r="D50" s="39">
        <f>330.91/1.19*1.07</f>
        <v>297.54092436974798</v>
      </c>
      <c r="E50" s="39">
        <f t="shared" si="10"/>
        <v>33.060102707749778</v>
      </c>
      <c r="F50" s="40">
        <v>0.1</v>
      </c>
      <c r="G50" s="40">
        <v>0.15</v>
      </c>
      <c r="H50" s="41">
        <f t="shared" si="11"/>
        <v>230</v>
      </c>
      <c r="K50" s="8"/>
      <c r="N50" s="10"/>
      <c r="S50" s="8"/>
      <c r="V50" s="10"/>
      <c r="AA50" s="8"/>
      <c r="AD50" s="10"/>
      <c r="AI50" s="8"/>
      <c r="AL50" s="10"/>
      <c r="AQ50" s="8"/>
      <c r="AT50" s="10"/>
      <c r="AY50" s="8"/>
      <c r="BB50" s="10"/>
      <c r="BG50" s="8"/>
      <c r="BJ50" s="10"/>
      <c r="BO50" s="8"/>
      <c r="BR50" s="10"/>
      <c r="BW50" s="8"/>
      <c r="BZ50" s="10"/>
      <c r="CE50" s="8"/>
      <c r="CH50" s="10"/>
      <c r="CM50" s="8"/>
      <c r="CP50" s="10"/>
      <c r="CU50" s="8"/>
      <c r="CX50" s="10"/>
      <c r="DC50" s="8"/>
      <c r="DF50" s="10"/>
      <c r="DK50" s="8"/>
      <c r="DN50" s="10"/>
      <c r="DS50" s="8"/>
      <c r="DV50" s="10"/>
      <c r="EA50" s="8"/>
      <c r="ED50" s="10"/>
      <c r="EI50" s="8"/>
      <c r="EL50" s="10"/>
      <c r="EQ50" s="8"/>
      <c r="ET50" s="10"/>
      <c r="EY50" s="8"/>
      <c r="FB50" s="10"/>
      <c r="FG50" s="8"/>
      <c r="FJ50" s="10"/>
      <c r="FO50" s="8"/>
      <c r="FR50" s="10"/>
      <c r="FW50" s="8"/>
      <c r="FZ50" s="10"/>
      <c r="GE50" s="8"/>
      <c r="GH50" s="10"/>
      <c r="GM50" s="8"/>
      <c r="GP50" s="10"/>
      <c r="GU50" s="8"/>
      <c r="GX50" s="10"/>
      <c r="HC50" s="8"/>
      <c r="HF50" s="10"/>
      <c r="HK50" s="8"/>
      <c r="HN50" s="10"/>
      <c r="HS50" s="8"/>
      <c r="HV50" s="10"/>
      <c r="IA50" s="8"/>
      <c r="ID50" s="10"/>
      <c r="II50" s="8"/>
      <c r="IL50" s="10"/>
    </row>
    <row r="51" spans="1:246" ht="15" customHeight="1" x14ac:dyDescent="0.3">
      <c r="A51" s="95"/>
      <c r="B51" s="37" t="s">
        <v>66</v>
      </c>
      <c r="C51" s="38">
        <v>7</v>
      </c>
      <c r="D51" s="39">
        <f>250.93/1.19*1.07</f>
        <v>225.62613445378156</v>
      </c>
      <c r="E51" s="39">
        <f t="shared" si="10"/>
        <v>32.232304921968797</v>
      </c>
      <c r="F51" s="40">
        <v>0.1</v>
      </c>
      <c r="G51" s="40">
        <v>0.15</v>
      </c>
      <c r="H51" s="41">
        <f t="shared" si="11"/>
        <v>170</v>
      </c>
      <c r="K51" s="8"/>
      <c r="N51" s="10"/>
      <c r="S51" s="8"/>
      <c r="V51" s="10"/>
      <c r="AA51" s="8"/>
      <c r="AD51" s="10"/>
      <c r="AI51" s="8"/>
      <c r="AL51" s="10"/>
      <c r="AQ51" s="8"/>
      <c r="AT51" s="10"/>
      <c r="AY51" s="8"/>
      <c r="BB51" s="10"/>
      <c r="BG51" s="8"/>
      <c r="BJ51" s="10"/>
      <c r="BO51" s="8"/>
      <c r="BR51" s="10"/>
      <c r="BW51" s="8"/>
      <c r="BZ51" s="10"/>
      <c r="CE51" s="8"/>
      <c r="CH51" s="10"/>
      <c r="CM51" s="8"/>
      <c r="CP51" s="10"/>
      <c r="CU51" s="8"/>
      <c r="CX51" s="10"/>
      <c r="DC51" s="8"/>
      <c r="DF51" s="10"/>
      <c r="DK51" s="8"/>
      <c r="DN51" s="10"/>
      <c r="DS51" s="8"/>
      <c r="DV51" s="10"/>
      <c r="EA51" s="8"/>
      <c r="ED51" s="10"/>
      <c r="EI51" s="8"/>
      <c r="EL51" s="10"/>
      <c r="EQ51" s="8"/>
      <c r="ET51" s="10"/>
      <c r="EY51" s="8"/>
      <c r="FB51" s="10"/>
      <c r="FG51" s="8"/>
      <c r="FJ51" s="10"/>
      <c r="FO51" s="8"/>
      <c r="FR51" s="10"/>
      <c r="FW51" s="8"/>
      <c r="FZ51" s="10"/>
      <c r="GE51" s="8"/>
      <c r="GH51" s="10"/>
      <c r="GM51" s="8"/>
      <c r="GP51" s="10"/>
      <c r="GU51" s="8"/>
      <c r="GX51" s="10"/>
      <c r="HC51" s="8"/>
      <c r="HF51" s="10"/>
      <c r="HK51" s="8"/>
      <c r="HN51" s="10"/>
      <c r="HS51" s="8"/>
      <c r="HV51" s="10"/>
      <c r="IA51" s="8"/>
      <c r="ID51" s="10"/>
      <c r="II51" s="8"/>
      <c r="IL51" s="10"/>
    </row>
    <row r="52" spans="1:246" ht="15" customHeight="1" x14ac:dyDescent="0.3">
      <c r="A52" s="95"/>
      <c r="B52" s="37" t="s">
        <v>67</v>
      </c>
      <c r="C52" s="38">
        <v>11</v>
      </c>
      <c r="D52" s="39">
        <f>349.89/1.19*1.07</f>
        <v>314.60697478991602</v>
      </c>
      <c r="E52" s="39">
        <f t="shared" si="10"/>
        <v>28.600634071810546</v>
      </c>
      <c r="F52" s="40">
        <v>0.1</v>
      </c>
      <c r="G52" s="40">
        <v>0.15</v>
      </c>
      <c r="H52" s="41">
        <f t="shared" si="11"/>
        <v>240</v>
      </c>
      <c r="K52" s="8"/>
      <c r="N52" s="10"/>
      <c r="S52" s="8"/>
      <c r="V52" s="10"/>
      <c r="AA52" s="8"/>
      <c r="AD52" s="10"/>
      <c r="AI52" s="8"/>
      <c r="AL52" s="10"/>
      <c r="AQ52" s="8"/>
      <c r="AT52" s="10"/>
      <c r="AY52" s="8"/>
      <c r="BB52" s="10"/>
      <c r="BG52" s="8"/>
      <c r="BJ52" s="10"/>
      <c r="BO52" s="8"/>
      <c r="BR52" s="10"/>
      <c r="BW52" s="8"/>
      <c r="BZ52" s="10"/>
      <c r="CE52" s="8"/>
      <c r="CH52" s="10"/>
      <c r="CM52" s="8"/>
      <c r="CP52" s="10"/>
      <c r="CU52" s="8"/>
      <c r="CX52" s="10"/>
      <c r="DC52" s="8"/>
      <c r="DF52" s="10"/>
      <c r="DK52" s="8"/>
      <c r="DN52" s="10"/>
      <c r="DS52" s="8"/>
      <c r="DV52" s="10"/>
      <c r="EA52" s="8"/>
      <c r="ED52" s="10"/>
      <c r="EI52" s="8"/>
      <c r="EL52" s="10"/>
      <c r="EQ52" s="8"/>
      <c r="ET52" s="10"/>
      <c r="EY52" s="8"/>
      <c r="FB52" s="10"/>
      <c r="FG52" s="8"/>
      <c r="FJ52" s="10"/>
      <c r="FO52" s="8"/>
      <c r="FR52" s="10"/>
      <c r="FW52" s="8"/>
      <c r="FZ52" s="10"/>
      <c r="GE52" s="8"/>
      <c r="GH52" s="10"/>
      <c r="GM52" s="8"/>
      <c r="GP52" s="10"/>
      <c r="GU52" s="8"/>
      <c r="GX52" s="10"/>
      <c r="HC52" s="8"/>
      <c r="HF52" s="10"/>
      <c r="HK52" s="8"/>
      <c r="HN52" s="10"/>
      <c r="HS52" s="8"/>
      <c r="HV52" s="10"/>
      <c r="IA52" s="8"/>
      <c r="ID52" s="10"/>
      <c r="II52" s="8"/>
      <c r="IL52" s="10"/>
    </row>
    <row r="53" spans="1:246" ht="15" customHeight="1" x14ac:dyDescent="0.3">
      <c r="A53" s="95"/>
      <c r="B53" s="37" t="s">
        <v>68</v>
      </c>
      <c r="C53" s="38">
        <v>18</v>
      </c>
      <c r="D53" s="39">
        <f>582.82/1.19*1.07</f>
        <v>524.04823529411772</v>
      </c>
      <c r="E53" s="39">
        <f t="shared" si="10"/>
        <v>29.113790849673208</v>
      </c>
      <c r="F53" s="40">
        <v>0.1</v>
      </c>
      <c r="G53" s="40">
        <v>0.15</v>
      </c>
      <c r="H53" s="41">
        <f t="shared" si="11"/>
        <v>400</v>
      </c>
      <c r="K53" s="8"/>
      <c r="N53" s="10"/>
      <c r="S53" s="8"/>
      <c r="V53" s="10"/>
      <c r="AA53" s="8"/>
      <c r="AD53" s="10"/>
      <c r="AI53" s="8"/>
      <c r="AL53" s="10"/>
      <c r="AQ53" s="8"/>
      <c r="AT53" s="10"/>
      <c r="AY53" s="8"/>
      <c r="BB53" s="10"/>
      <c r="BG53" s="8"/>
      <c r="BJ53" s="10"/>
      <c r="BO53" s="8"/>
      <c r="BR53" s="10"/>
      <c r="BW53" s="8"/>
      <c r="BZ53" s="10"/>
      <c r="CE53" s="8"/>
      <c r="CH53" s="10"/>
      <c r="CM53" s="8"/>
      <c r="CP53" s="10"/>
      <c r="CU53" s="8"/>
      <c r="CX53" s="10"/>
      <c r="DC53" s="8"/>
      <c r="DF53" s="10"/>
      <c r="DK53" s="8"/>
      <c r="DN53" s="10"/>
      <c r="DS53" s="8"/>
      <c r="DV53" s="10"/>
      <c r="EA53" s="8"/>
      <c r="ED53" s="10"/>
      <c r="EI53" s="8"/>
      <c r="EL53" s="10"/>
      <c r="EQ53" s="8"/>
      <c r="ET53" s="10"/>
      <c r="EY53" s="8"/>
      <c r="FB53" s="10"/>
      <c r="FG53" s="8"/>
      <c r="FJ53" s="10"/>
      <c r="FO53" s="8"/>
      <c r="FR53" s="10"/>
      <c r="FW53" s="8"/>
      <c r="FZ53" s="10"/>
      <c r="GE53" s="8"/>
      <c r="GH53" s="10"/>
      <c r="GM53" s="8"/>
      <c r="GP53" s="10"/>
      <c r="GU53" s="8"/>
      <c r="GX53" s="10"/>
      <c r="HC53" s="8"/>
      <c r="HF53" s="10"/>
      <c r="HK53" s="8"/>
      <c r="HN53" s="10"/>
      <c r="HS53" s="8"/>
      <c r="HV53" s="10"/>
      <c r="IA53" s="8"/>
      <c r="ID53" s="10"/>
      <c r="II53" s="8"/>
      <c r="IL53" s="10"/>
    </row>
    <row r="54" spans="1:246" ht="15" customHeight="1" x14ac:dyDescent="0.3">
      <c r="A54" s="95"/>
      <c r="B54" s="43" t="s">
        <v>69</v>
      </c>
      <c r="C54" s="44">
        <v>5</v>
      </c>
      <c r="D54" s="45">
        <f>121.95/1.19*1.07</f>
        <v>109.65252100840338</v>
      </c>
      <c r="E54" s="45">
        <f t="shared" si="10"/>
        <v>21.930504201680677</v>
      </c>
      <c r="F54" s="46">
        <v>0.1</v>
      </c>
      <c r="G54" s="46">
        <v>0.15</v>
      </c>
      <c r="H54" s="47">
        <f t="shared" si="11"/>
        <v>80</v>
      </c>
      <c r="K54" s="8"/>
      <c r="N54" s="10"/>
      <c r="S54" s="8"/>
      <c r="V54" s="10"/>
      <c r="AA54" s="8"/>
      <c r="AD54" s="10"/>
      <c r="AI54" s="8"/>
      <c r="AL54" s="10"/>
      <c r="AQ54" s="8"/>
      <c r="AT54" s="10"/>
      <c r="AY54" s="8"/>
      <c r="BB54" s="10"/>
      <c r="BG54" s="8"/>
      <c r="BJ54" s="10"/>
      <c r="BO54" s="8"/>
      <c r="BR54" s="10"/>
      <c r="BW54" s="8"/>
      <c r="BZ54" s="10"/>
      <c r="CE54" s="8"/>
      <c r="CH54" s="10"/>
      <c r="CM54" s="8"/>
      <c r="CP54" s="10"/>
      <c r="CU54" s="8"/>
      <c r="CX54" s="10"/>
      <c r="DC54" s="8"/>
      <c r="DF54" s="10"/>
      <c r="DK54" s="8"/>
      <c r="DN54" s="10"/>
      <c r="DS54" s="8"/>
      <c r="DV54" s="10"/>
      <c r="EA54" s="8"/>
      <c r="ED54" s="10"/>
      <c r="EI54" s="8"/>
      <c r="EL54" s="10"/>
      <c r="EQ54" s="8"/>
      <c r="ET54" s="10"/>
      <c r="EY54" s="8"/>
      <c r="FB54" s="10"/>
      <c r="FG54" s="8"/>
      <c r="FJ54" s="10"/>
      <c r="FO54" s="8"/>
      <c r="FR54" s="10"/>
      <c r="FW54" s="8"/>
      <c r="FZ54" s="10"/>
      <c r="GE54" s="8"/>
      <c r="GH54" s="10"/>
      <c r="GM54" s="8"/>
      <c r="GP54" s="10"/>
      <c r="GU54" s="8"/>
      <c r="GX54" s="10"/>
      <c r="HC54" s="8"/>
      <c r="HF54" s="10"/>
      <c r="HK54" s="8"/>
      <c r="HN54" s="10"/>
      <c r="HS54" s="8"/>
      <c r="HV54" s="10"/>
      <c r="IA54" s="8"/>
      <c r="ID54" s="10"/>
      <c r="II54" s="8"/>
      <c r="IL54" s="10"/>
    </row>
    <row r="55" spans="1:246" ht="15" customHeight="1" x14ac:dyDescent="0.3">
      <c r="A55" s="95"/>
      <c r="B55" s="48" t="s">
        <v>70</v>
      </c>
      <c r="C55" s="49">
        <v>29</v>
      </c>
      <c r="D55" s="50">
        <f>1238.71/1.19*1.07</f>
        <v>1113.7980672268909</v>
      </c>
      <c r="E55" s="50">
        <f t="shared" si="10"/>
        <v>38.406829904375549</v>
      </c>
      <c r="F55" s="51">
        <v>0.1</v>
      </c>
      <c r="G55" s="51">
        <v>0.15</v>
      </c>
      <c r="H55" s="52">
        <f t="shared" si="11"/>
        <v>850</v>
      </c>
      <c r="K55" s="8"/>
      <c r="N55" s="10"/>
      <c r="S55" s="8"/>
      <c r="V55" s="10"/>
      <c r="AA55" s="8"/>
      <c r="AD55" s="10"/>
      <c r="AI55" s="8"/>
      <c r="AL55" s="10"/>
      <c r="AQ55" s="8"/>
      <c r="AT55" s="10"/>
      <c r="AY55" s="8"/>
      <c r="BB55" s="10"/>
      <c r="BG55" s="8"/>
      <c r="BJ55" s="10"/>
      <c r="BO55" s="8"/>
      <c r="BR55" s="10"/>
      <c r="BW55" s="8"/>
      <c r="BZ55" s="10"/>
      <c r="CE55" s="8"/>
      <c r="CH55" s="10"/>
      <c r="CM55" s="8"/>
      <c r="CP55" s="10"/>
      <c r="CU55" s="8"/>
      <c r="CX55" s="10"/>
      <c r="DC55" s="8"/>
      <c r="DF55" s="10"/>
      <c r="DK55" s="8"/>
      <c r="DN55" s="10"/>
      <c r="DS55" s="8"/>
      <c r="DV55" s="10"/>
      <c r="EA55" s="8"/>
      <c r="ED55" s="10"/>
      <c r="EI55" s="8"/>
      <c r="EL55" s="10"/>
      <c r="EQ55" s="8"/>
      <c r="ET55" s="10"/>
      <c r="EY55" s="8"/>
      <c r="FB55" s="10"/>
      <c r="FG55" s="8"/>
      <c r="FJ55" s="10"/>
      <c r="FO55" s="8"/>
      <c r="FR55" s="10"/>
      <c r="FW55" s="8"/>
      <c r="FZ55" s="10"/>
      <c r="GE55" s="8"/>
      <c r="GH55" s="10"/>
      <c r="GM55" s="8"/>
      <c r="GP55" s="10"/>
      <c r="GU55" s="8"/>
      <c r="GX55" s="10"/>
      <c r="HC55" s="8"/>
      <c r="HF55" s="10"/>
      <c r="HK55" s="8"/>
      <c r="HN55" s="10"/>
      <c r="HS55" s="8"/>
      <c r="HV55" s="10"/>
      <c r="IA55" s="8"/>
      <c r="ID55" s="10"/>
      <c r="II55" s="8"/>
      <c r="IL55" s="10"/>
    </row>
    <row r="56" spans="1:246" ht="15" customHeight="1" x14ac:dyDescent="0.3">
      <c r="A56" s="95"/>
      <c r="B56" s="53" t="s">
        <v>71</v>
      </c>
      <c r="C56" s="54">
        <f>C55+C54+C49+C42</f>
        <v>132</v>
      </c>
      <c r="D56" s="55">
        <f>D55+D54+D49+D42</f>
        <v>4307.5862184873959</v>
      </c>
      <c r="E56" s="55">
        <f t="shared" si="10"/>
        <v>32.633228927934816</v>
      </c>
      <c r="F56" s="56">
        <f>+F49+0.05</f>
        <v>0.2</v>
      </c>
      <c r="G56" s="56">
        <v>0.15</v>
      </c>
      <c r="H56" s="57">
        <f t="shared" si="11"/>
        <v>2930</v>
      </c>
      <c r="K56" s="8"/>
      <c r="N56" s="10"/>
      <c r="S56" s="8"/>
      <c r="V56" s="10"/>
      <c r="AA56" s="8"/>
      <c r="AD56" s="10"/>
      <c r="AI56" s="8"/>
      <c r="AL56" s="10"/>
      <c r="AQ56" s="8"/>
      <c r="AT56" s="10"/>
      <c r="AY56" s="8"/>
      <c r="BB56" s="10"/>
      <c r="BG56" s="8"/>
      <c r="BJ56" s="10"/>
      <c r="BO56" s="8"/>
      <c r="BR56" s="10"/>
      <c r="BW56" s="8"/>
      <c r="BZ56" s="10"/>
      <c r="CE56" s="8"/>
      <c r="CH56" s="10"/>
      <c r="CM56" s="8"/>
      <c r="CP56" s="10"/>
      <c r="CU56" s="8"/>
      <c r="CX56" s="10"/>
      <c r="DC56" s="8"/>
      <c r="DF56" s="10"/>
      <c r="DK56" s="8"/>
      <c r="DN56" s="10"/>
      <c r="DS56" s="8"/>
      <c r="DV56" s="10"/>
      <c r="EA56" s="8"/>
      <c r="ED56" s="10"/>
      <c r="EI56" s="8"/>
      <c r="EL56" s="10"/>
      <c r="EQ56" s="8"/>
      <c r="ET56" s="10"/>
      <c r="EY56" s="8"/>
      <c r="FB56" s="10"/>
      <c r="FG56" s="8"/>
      <c r="FJ56" s="10"/>
      <c r="FO56" s="8"/>
      <c r="FR56" s="10"/>
      <c r="FW56" s="8"/>
      <c r="FZ56" s="10"/>
      <c r="GE56" s="8"/>
      <c r="GH56" s="10"/>
      <c r="GM56" s="8"/>
      <c r="GP56" s="10"/>
      <c r="GU56" s="8"/>
      <c r="GX56" s="10"/>
      <c r="HC56" s="8"/>
      <c r="HF56" s="10"/>
      <c r="HK56" s="8"/>
      <c r="HN56" s="10"/>
      <c r="HS56" s="8"/>
      <c r="HV56" s="10"/>
      <c r="IA56" s="8"/>
      <c r="ID56" s="10"/>
      <c r="II56" s="8"/>
      <c r="IL56" s="10"/>
    </row>
    <row r="57" spans="1:246" ht="15" customHeight="1" x14ac:dyDescent="0.3">
      <c r="A57" s="95"/>
      <c r="B57" s="96"/>
      <c r="C57" s="96"/>
      <c r="D57" s="96"/>
      <c r="E57" s="96"/>
      <c r="F57" s="96"/>
      <c r="G57" s="96"/>
      <c r="H57" s="96"/>
      <c r="K57" s="8"/>
      <c r="N57" s="10"/>
      <c r="S57" s="8"/>
      <c r="V57" s="10"/>
      <c r="AA57" s="8"/>
      <c r="AD57" s="10"/>
      <c r="AI57" s="8"/>
      <c r="AL57" s="10"/>
      <c r="AQ57" s="8"/>
      <c r="AT57" s="10"/>
      <c r="AY57" s="8"/>
      <c r="BB57" s="10"/>
      <c r="BG57" s="8"/>
      <c r="BJ57" s="10"/>
      <c r="BO57" s="8"/>
      <c r="BR57" s="10"/>
      <c r="BW57" s="8"/>
      <c r="BZ57" s="10"/>
      <c r="CE57" s="8"/>
      <c r="CH57" s="10"/>
      <c r="CM57" s="8"/>
      <c r="CP57" s="10"/>
      <c r="CU57" s="8"/>
      <c r="CX57" s="10"/>
      <c r="DC57" s="8"/>
      <c r="DF57" s="10"/>
      <c r="DK57" s="8"/>
      <c r="DN57" s="10"/>
      <c r="DS57" s="8"/>
      <c r="DV57" s="10"/>
      <c r="EA57" s="8"/>
      <c r="ED57" s="10"/>
      <c r="EI57" s="8"/>
      <c r="EL57" s="10"/>
      <c r="EQ57" s="8"/>
      <c r="ET57" s="10"/>
      <c r="EY57" s="8"/>
      <c r="FB57" s="10"/>
      <c r="FG57" s="8"/>
      <c r="FJ57" s="10"/>
      <c r="FO57" s="8"/>
      <c r="FR57" s="10"/>
      <c r="FW57" s="8"/>
      <c r="FZ57" s="10"/>
      <c r="GE57" s="8"/>
      <c r="GH57" s="10"/>
      <c r="GM57" s="8"/>
      <c r="GP57" s="10"/>
      <c r="GU57" s="8"/>
      <c r="GX57" s="10"/>
      <c r="HC57" s="8"/>
      <c r="HF57" s="10"/>
      <c r="HK57" s="8"/>
      <c r="HN57" s="10"/>
      <c r="HS57" s="8"/>
      <c r="HV57" s="10"/>
      <c r="IA57" s="8"/>
      <c r="ID57" s="10"/>
      <c r="II57" s="8"/>
      <c r="IL57" s="10"/>
    </row>
    <row r="58" spans="1:246" x14ac:dyDescent="0.3">
      <c r="A58" s="13"/>
      <c r="B58" s="109" t="s">
        <v>72</v>
      </c>
      <c r="C58" s="109"/>
      <c r="D58" s="109"/>
      <c r="E58" s="109"/>
      <c r="F58" s="109"/>
      <c r="G58" s="109"/>
      <c r="H58" s="109"/>
    </row>
    <row r="59" spans="1:246" x14ac:dyDescent="0.3">
      <c r="A59" s="13"/>
      <c r="B59" s="14"/>
      <c r="C59" s="15" t="s">
        <v>3</v>
      </c>
      <c r="D59" s="16" t="s">
        <v>4</v>
      </c>
      <c r="E59" s="16" t="s">
        <v>5</v>
      </c>
      <c r="F59" s="16" t="s">
        <v>6</v>
      </c>
      <c r="G59" s="16" t="s">
        <v>40</v>
      </c>
      <c r="H59" s="17" t="s">
        <v>7</v>
      </c>
    </row>
    <row r="60" spans="1:246" x14ac:dyDescent="0.3">
      <c r="A60" s="13"/>
      <c r="B60" s="18" t="s">
        <v>73</v>
      </c>
      <c r="C60" s="19">
        <f>SUM(C61:C66)</f>
        <v>52</v>
      </c>
      <c r="D60" s="20">
        <f>SUM(D61:D66)</f>
        <v>1348.2719327731093</v>
      </c>
      <c r="E60" s="20">
        <f>+D60/C60</f>
        <v>25.928306399482871</v>
      </c>
      <c r="F60" s="21">
        <v>0.15</v>
      </c>
      <c r="G60" s="21">
        <v>0.25</v>
      </c>
      <c r="H60" s="22">
        <f>ROUND(D60*(1-F60)*(1-G60),-1)</f>
        <v>860</v>
      </c>
    </row>
    <row r="61" spans="1:246" x14ac:dyDescent="0.3">
      <c r="B61" s="23" t="s">
        <v>74</v>
      </c>
      <c r="C61" s="24">
        <v>9</v>
      </c>
      <c r="D61" s="25">
        <f>291.91/1.19*1.07</f>
        <v>262.47369747899165</v>
      </c>
      <c r="E61" s="25">
        <f t="shared" ref="E61:E66" si="12">+D61/+C61</f>
        <v>29.163744164332407</v>
      </c>
      <c r="F61" s="26">
        <v>0.1</v>
      </c>
      <c r="G61" s="26">
        <v>0.25</v>
      </c>
      <c r="H61" s="27">
        <f t="shared" ref="H61:H66" si="13">(ROUND(D61*(1-F61)*(1-G61),-1))</f>
        <v>180</v>
      </c>
    </row>
    <row r="62" spans="1:246" x14ac:dyDescent="0.3">
      <c r="B62" s="23" t="s">
        <v>75</v>
      </c>
      <c r="C62" s="24">
        <v>6</v>
      </c>
      <c r="D62" s="25">
        <f>203.94/1.19*1.07</f>
        <v>183.37462184873951</v>
      </c>
      <c r="E62" s="25">
        <f t="shared" si="12"/>
        <v>30.562436974789918</v>
      </c>
      <c r="F62" s="26">
        <v>0.1</v>
      </c>
      <c r="G62" s="26">
        <v>0.25</v>
      </c>
      <c r="H62" s="27">
        <f t="shared" si="13"/>
        <v>120</v>
      </c>
    </row>
    <row r="63" spans="1:246" x14ac:dyDescent="0.3">
      <c r="B63" s="23" t="s">
        <v>76</v>
      </c>
      <c r="C63" s="24">
        <v>7</v>
      </c>
      <c r="D63" s="25">
        <f>191.93/1.19*1.07</f>
        <v>172.57571428571433</v>
      </c>
      <c r="E63" s="25">
        <f t="shared" si="12"/>
        <v>24.653673469387762</v>
      </c>
      <c r="F63" s="26">
        <v>0.1</v>
      </c>
      <c r="G63" s="26">
        <v>0.25</v>
      </c>
      <c r="H63" s="27">
        <f t="shared" si="13"/>
        <v>120</v>
      </c>
      <c r="I63" s="29"/>
    </row>
    <row r="64" spans="1:246" x14ac:dyDescent="0.3">
      <c r="B64" s="23" t="s">
        <v>77</v>
      </c>
      <c r="C64" s="24">
        <v>17</v>
      </c>
      <c r="D64" s="25">
        <f>467.83/1.19*1.07</f>
        <v>420.65386554621853</v>
      </c>
      <c r="E64" s="25">
        <f t="shared" si="12"/>
        <v>24.7443450321305</v>
      </c>
      <c r="F64" s="26">
        <v>0.1</v>
      </c>
      <c r="G64" s="26">
        <v>0.25</v>
      </c>
      <c r="H64" s="27">
        <f t="shared" si="13"/>
        <v>280</v>
      </c>
      <c r="I64" s="29"/>
    </row>
    <row r="65" spans="2:9" x14ac:dyDescent="0.3">
      <c r="B65" s="23" t="s">
        <v>78</v>
      </c>
      <c r="C65" s="24">
        <v>7</v>
      </c>
      <c r="D65" s="25">
        <f>219.93/1.19*1.07</f>
        <v>197.7521848739496</v>
      </c>
      <c r="E65" s="25">
        <f t="shared" si="12"/>
        <v>28.250312124849945</v>
      </c>
      <c r="F65" s="26">
        <v>0.1</v>
      </c>
      <c r="G65" s="26">
        <v>0.25</v>
      </c>
      <c r="H65" s="27">
        <f t="shared" si="13"/>
        <v>130</v>
      </c>
      <c r="I65" s="29"/>
    </row>
    <row r="66" spans="2:9" x14ac:dyDescent="0.3">
      <c r="B66" s="23" t="s">
        <v>79</v>
      </c>
      <c r="C66" s="24">
        <v>6</v>
      </c>
      <c r="D66" s="25">
        <f>123.94/1.19*1.07</f>
        <v>111.44184873949581</v>
      </c>
      <c r="E66" s="25">
        <f t="shared" si="12"/>
        <v>18.573641456582635</v>
      </c>
      <c r="F66" s="26">
        <v>0.1</v>
      </c>
      <c r="G66" s="26">
        <v>0.25</v>
      </c>
      <c r="H66" s="27">
        <f t="shared" si="13"/>
        <v>80</v>
      </c>
      <c r="I66" s="29"/>
    </row>
    <row r="67" spans="2:9" x14ac:dyDescent="0.3">
      <c r="B67" s="32" t="s">
        <v>80</v>
      </c>
      <c r="C67" s="33">
        <f>SUM(C68:C71)</f>
        <v>44</v>
      </c>
      <c r="D67" s="34">
        <f>SUM(D68:D71)</f>
        <v>1091.1482352941175</v>
      </c>
      <c r="E67" s="34">
        <f t="shared" ref="E67:E74" si="14">+D67/C67</f>
        <v>24.798823529411763</v>
      </c>
      <c r="F67" s="35">
        <f>+F60</f>
        <v>0.15</v>
      </c>
      <c r="G67" s="35">
        <v>0.25</v>
      </c>
      <c r="H67" s="36">
        <f t="shared" ref="H67:H74" si="15">ROUND(D67*(1-F67)*(1-G67),-1)</f>
        <v>700</v>
      </c>
    </row>
    <row r="68" spans="2:9" x14ac:dyDescent="0.3">
      <c r="B68" s="37" t="s">
        <v>81</v>
      </c>
      <c r="C68" s="38">
        <v>13</v>
      </c>
      <c r="D68" s="39">
        <f>359.87/1.19*1.07</f>
        <v>323.58058823529416</v>
      </c>
      <c r="E68" s="39">
        <f t="shared" si="14"/>
        <v>24.890814479638014</v>
      </c>
      <c r="F68" s="40">
        <v>0.1</v>
      </c>
      <c r="G68" s="40">
        <v>0.25</v>
      </c>
      <c r="H68" s="41">
        <f t="shared" si="15"/>
        <v>220</v>
      </c>
    </row>
    <row r="69" spans="2:9" x14ac:dyDescent="0.3">
      <c r="B69" s="37" t="s">
        <v>82</v>
      </c>
      <c r="C69" s="38">
        <v>5</v>
      </c>
      <c r="D69" s="39">
        <f>165.91/1.19*1.07</f>
        <v>149.17957983193278</v>
      </c>
      <c r="E69" s="39">
        <f t="shared" si="14"/>
        <v>29.835915966386558</v>
      </c>
      <c r="F69" s="40">
        <v>0.1</v>
      </c>
      <c r="G69" s="40">
        <v>0.25</v>
      </c>
      <c r="H69" s="41">
        <f t="shared" si="15"/>
        <v>100</v>
      </c>
    </row>
    <row r="70" spans="2:9" ht="15" customHeight="1" x14ac:dyDescent="0.3">
      <c r="B70" s="37" t="s">
        <v>83</v>
      </c>
      <c r="C70" s="38">
        <v>11</v>
      </c>
      <c r="D70" s="39">
        <f>263.89/1.19*1.07</f>
        <v>237.27924369747899</v>
      </c>
      <c r="E70" s="39">
        <f t="shared" si="14"/>
        <v>21.570840336134452</v>
      </c>
      <c r="F70" s="40">
        <v>0.1</v>
      </c>
      <c r="G70" s="40">
        <v>0.25</v>
      </c>
      <c r="H70" s="41">
        <f t="shared" si="15"/>
        <v>160</v>
      </c>
    </row>
    <row r="71" spans="2:9" ht="13.95" customHeight="1" x14ac:dyDescent="0.3">
      <c r="B71" s="37" t="s">
        <v>84</v>
      </c>
      <c r="C71" s="38">
        <v>15</v>
      </c>
      <c r="D71" s="39">
        <f>423.85/1.19*1.07</f>
        <v>381.10882352941178</v>
      </c>
      <c r="E71" s="39">
        <f t="shared" si="14"/>
        <v>25.407254901960787</v>
      </c>
      <c r="F71" s="40">
        <v>0.1</v>
      </c>
      <c r="G71" s="40">
        <v>0.25</v>
      </c>
      <c r="H71" s="41">
        <f t="shared" si="15"/>
        <v>260</v>
      </c>
    </row>
    <row r="72" spans="2:9" x14ac:dyDescent="0.3">
      <c r="B72" s="43" t="s">
        <v>85</v>
      </c>
      <c r="C72" s="44">
        <v>12</v>
      </c>
      <c r="D72" s="45">
        <f>315.88/1.19*1.07</f>
        <v>284.02655462184879</v>
      </c>
      <c r="E72" s="45">
        <f t="shared" si="14"/>
        <v>23.668879551820734</v>
      </c>
      <c r="F72" s="46">
        <v>0.1</v>
      </c>
      <c r="G72" s="46">
        <v>0.25</v>
      </c>
      <c r="H72" s="47">
        <f t="shared" si="15"/>
        <v>190</v>
      </c>
    </row>
    <row r="73" spans="2:9" x14ac:dyDescent="0.3">
      <c r="B73" s="48" t="s">
        <v>86</v>
      </c>
      <c r="C73" s="49">
        <v>17</v>
      </c>
      <c r="D73" s="50">
        <f>535.83/1.19*1.07</f>
        <v>481.79672268907575</v>
      </c>
      <c r="E73" s="50">
        <f t="shared" si="14"/>
        <v>28.34098368759269</v>
      </c>
      <c r="F73" s="51">
        <v>0.1</v>
      </c>
      <c r="G73" s="51">
        <v>0.25</v>
      </c>
      <c r="H73" s="52">
        <f t="shared" si="15"/>
        <v>330</v>
      </c>
    </row>
    <row r="74" spans="2:9" x14ac:dyDescent="0.3">
      <c r="B74" s="53" t="s">
        <v>87</v>
      </c>
      <c r="C74" s="54">
        <f>C73+C72+C67+C60</f>
        <v>125</v>
      </c>
      <c r="D74" s="55">
        <f>D73+D72+D67+D60</f>
        <v>3205.2434453781516</v>
      </c>
      <c r="E74" s="55">
        <f t="shared" si="14"/>
        <v>25.641947563025212</v>
      </c>
      <c r="F74" s="56">
        <f>+F67+0.05</f>
        <v>0.2</v>
      </c>
      <c r="G74" s="56">
        <v>0.25</v>
      </c>
      <c r="H74" s="57">
        <f t="shared" si="15"/>
        <v>1920</v>
      </c>
    </row>
    <row r="75" spans="2:9" x14ac:dyDescent="0.3">
      <c r="B75" s="58"/>
    </row>
  </sheetData>
  <mergeCells count="5">
    <mergeCell ref="B2:H2"/>
    <mergeCell ref="B4:H4"/>
    <mergeCell ref="B40:H40"/>
    <mergeCell ref="B58:H58"/>
    <mergeCell ref="B22:H2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Tectum Pakete 2021</vt:lpstr>
      <vt:lpstr>Archive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Buchmann Michael</cp:lastModifiedBy>
  <cp:revision>1</cp:revision>
  <dcterms:created xsi:type="dcterms:W3CDTF">2019-06-23T00:55:42Z</dcterms:created>
  <dcterms:modified xsi:type="dcterms:W3CDTF">2020-10-01T07:50:11Z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